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юджет 2017г. по фондам (3)" sheetId="1" r:id="rId1"/>
  </sheets>
  <definedNames>
    <definedName name="_xlnm.Print_Area" localSheetId="0">'Бюджет 2017г. по фондам (3)'!$A$1:$J$101</definedName>
  </definedNames>
  <calcPr fullCalcOnLoad="1"/>
</workbook>
</file>

<file path=xl/sharedStrings.xml><?xml version="1.0" encoding="utf-8"?>
<sst xmlns="http://schemas.openxmlformats.org/spreadsheetml/2006/main" count="122" uniqueCount="104">
  <si>
    <t>РАСПРЕДЕЛЕНИЕ МЕЖБЮДЖЕТНЫХ ТРАНСФЕРТОВ ПОСЕЛЕНИЯМ                                                                                                                                  РАЙОНА на 2017 ГОД</t>
  </si>
  <si>
    <t>Наименование показателя</t>
  </si>
  <si>
    <t>Вед</t>
  </si>
  <si>
    <t>Рз</t>
  </si>
  <si>
    <t>ПР</t>
  </si>
  <si>
    <t>ЦСР</t>
  </si>
  <si>
    <t>ВР</t>
  </si>
  <si>
    <t>ЭКР</t>
  </si>
  <si>
    <t>000 1 00 00000 00 0000 000</t>
  </si>
  <si>
    <t xml:space="preserve">2. БЕЗВОЗМ. ПОСТУПЛЕНИЯ: </t>
  </si>
  <si>
    <t>000 2 00 00000 00 0000 000</t>
  </si>
  <si>
    <t xml:space="preserve"> - дотации</t>
  </si>
  <si>
    <t>000 2 02 01000 00 0000 151</t>
  </si>
  <si>
    <t xml:space="preserve"> - субвенции</t>
  </si>
  <si>
    <t>000 2 02 03000 00 0000 151</t>
  </si>
  <si>
    <t xml:space="preserve"> - МО "Село Ашильта"</t>
  </si>
  <si>
    <t xml:space="preserve"> - МО "Село Гимры"</t>
  </si>
  <si>
    <t xml:space="preserve"> - МО "Село Ирганай"</t>
  </si>
  <si>
    <t xml:space="preserve"> - МО "Село Харачи"</t>
  </si>
  <si>
    <t xml:space="preserve"> - МО "Село Цатаних"</t>
  </si>
  <si>
    <t xml:space="preserve"> - МО "Сельсовет Араканский"</t>
  </si>
  <si>
    <t xml:space="preserve"> - МО "Сельсовет Балаханский"</t>
  </si>
  <si>
    <t xml:space="preserve"> - МО "Сельсовет Иштибуринский"</t>
  </si>
  <si>
    <t xml:space="preserve"> - МО "Сельсовет Кахабросинский"</t>
  </si>
  <si>
    <t xml:space="preserve"> - МО "Сельсовет Майданский"</t>
  </si>
  <si>
    <t xml:space="preserve"> - МО "Сельсовет Унцукульский"</t>
  </si>
  <si>
    <t xml:space="preserve"> - МО "Поселок Шамилькала"</t>
  </si>
  <si>
    <t>РАСХОДЫ ВСЕГО:</t>
  </si>
  <si>
    <t>РАСПРЕДЕЛЕНИЕ</t>
  </si>
  <si>
    <t>ВСЕГО</t>
  </si>
  <si>
    <t xml:space="preserve">1.Райадминистрация </t>
  </si>
  <si>
    <t>План первоначальный</t>
  </si>
  <si>
    <t>план утвержденный</t>
  </si>
  <si>
    <t>Приложение №12</t>
  </si>
  <si>
    <t xml:space="preserve"> - субсидии</t>
  </si>
  <si>
    <t>000 2 02 02000 00 0000 151</t>
  </si>
  <si>
    <t>План уточненный</t>
  </si>
  <si>
    <t>отклонение</t>
  </si>
  <si>
    <t>план уточненный</t>
  </si>
  <si>
    <t>субвенция (ВУС)</t>
  </si>
  <si>
    <t xml:space="preserve"> - иные межбюджетные трансферты</t>
  </si>
  <si>
    <t>10. МКДОУ №1 "Ромашка" с.Унцукуль:</t>
  </si>
  <si>
    <t>11. МКДОУ №2 "Ласточка" с.Унцукуль:</t>
  </si>
  <si>
    <t>12. МКДОУ №3 "Фиалка" с.Ирганай:</t>
  </si>
  <si>
    <t>13. МКДОУ №4 "Теремок" с.Гимры:</t>
  </si>
  <si>
    <t>14. МКДОУ №5 "Соколенок" с.Майданск:</t>
  </si>
  <si>
    <t>15. МКДОУ №6 "Звездочка" с.Балахани:</t>
  </si>
  <si>
    <t>16. МКДОУ №7 "Улыбка" с.Аракани:</t>
  </si>
  <si>
    <t>17. МКДОУ №8 "Солнышко" п.Шамилькала:</t>
  </si>
  <si>
    <t>18. МКДОУ №9 "Сказка" п.Шамилькала:</t>
  </si>
  <si>
    <t>19. МКДОУ №10 "Снежинка" с.Кахабросо:</t>
  </si>
  <si>
    <t>20. МКДОУ №11 "Сосна" с.Ашильта:</t>
  </si>
  <si>
    <t>21. МКДОУ №12 "Чебурашка" с.Цатаних:</t>
  </si>
  <si>
    <t>23. МКОУ "УСОШ №1" с.Унцукуль</t>
  </si>
  <si>
    <t>24. МКОУ "УСОШ №2" с.Унцукуль</t>
  </si>
  <si>
    <t>26. МКОУ "АСОШ " с.Ашильта</t>
  </si>
  <si>
    <t>27. МКОУ "КСОШ " с.Кахабросо</t>
  </si>
  <si>
    <t>28. МКОУ "БСОШ " с.Балахани</t>
  </si>
  <si>
    <t>29. МКОУ "ГСОШ " с.Гимры</t>
  </si>
  <si>
    <t>30. МКОУ "ЦСОШ " с.Цатаних</t>
  </si>
  <si>
    <t>31. МКОУ "ИСОШ " с.Ирганай</t>
  </si>
  <si>
    <t>32. МКОУ "АСОШ " с.Аракани</t>
  </si>
  <si>
    <t>33. МКОУ "ГПСОШ " п.Гимры</t>
  </si>
  <si>
    <t>34. МКОУ "ШСОШ " п.Шамилькала</t>
  </si>
  <si>
    <t>35. МКОУ "ХСОШ " с.Харачи</t>
  </si>
  <si>
    <t>36. МКОУ "МСОШ " с.Моксох</t>
  </si>
  <si>
    <t>37. МКОУ "ИСОШ " с.Иштибури</t>
  </si>
  <si>
    <t>000 2 02 04000 00 0000 151</t>
  </si>
  <si>
    <t>Наименование учреждений и поселений</t>
  </si>
  <si>
    <t>8. МКУ "Центр обслуживания муниципальных учреждений"</t>
  </si>
  <si>
    <t xml:space="preserve">9. Управление образования </t>
  </si>
  <si>
    <t>38. РЦДОД с.Унцукуль</t>
  </si>
  <si>
    <t>39. ДДТ с.Гимры</t>
  </si>
  <si>
    <t>40. ДДТ п.Шамилькала</t>
  </si>
  <si>
    <t>41. ДЮСШ с. Унцукуль</t>
  </si>
  <si>
    <t>42. ДЮСШ с. Гимры</t>
  </si>
  <si>
    <t>43. ДЮСШ с. Балахани</t>
  </si>
  <si>
    <t>44. ЦДТ п. Шамилькала</t>
  </si>
  <si>
    <t>45. Школа искусств</t>
  </si>
  <si>
    <t>46. СЮТ с. Унцукуль</t>
  </si>
  <si>
    <t xml:space="preserve">47. Управление культуры </t>
  </si>
  <si>
    <t>48. Поселения всего:</t>
  </si>
  <si>
    <t>О внесении изменений в Решение Собрания депутатов</t>
  </si>
  <si>
    <t>БЮДЖЕТНЫХ АССИГНОВАНИЙ ПО ВИДАМ ДОХОДОВ И ПО ПОЛУЧАТЕЛЯМ СРЕДСТВ РАЙОННОГО БЮДЖЕТА УНЦУКУЛЬСКОГО РАЙОНА НА 2018 Г.</t>
  </si>
  <si>
    <t>I. ВСЕГО  ДОХОДОВ 2018 года:</t>
  </si>
  <si>
    <t>1. СОБСТВЕННЫЕ ДОХОДЫ РАЙОНА:</t>
  </si>
  <si>
    <t>II. РАСХОДЫ 2018 года:</t>
  </si>
  <si>
    <t>2.Контрольно - счетная палата</t>
  </si>
  <si>
    <t xml:space="preserve">3.Собрание депутатов </t>
  </si>
  <si>
    <t xml:space="preserve">4.Отдел финансов </t>
  </si>
  <si>
    <t>5. МКУ "Служба ЖКХ МО "Унцукульский район"</t>
  </si>
  <si>
    <t>6. МКУ "Служба земельно - кадастровых и имущественных отношений"</t>
  </si>
  <si>
    <t>7. МКУ "Отдел по подготовке зоны водохранилища Ирганайской ГЭС"</t>
  </si>
  <si>
    <t>22. МКДОУ №13 "Колобок" пос.Гимры</t>
  </si>
  <si>
    <t>25. МКОУ "ЗСОШ " с.Зирани</t>
  </si>
  <si>
    <t>000 2 19 60010 00 0000 151</t>
  </si>
  <si>
    <t xml:space="preserve"> - Возврат в респ. бюджет цел. средств на 01.01.2018г. (остаток)</t>
  </si>
  <si>
    <t>Субсидии поселениям, в т.ч. недоданная в 2016 году дотация и на повышение МРОТ с 01.05.2018г.</t>
  </si>
  <si>
    <t>дотация   на                2018 г.</t>
  </si>
  <si>
    <t>дотация на 2018 г.</t>
  </si>
  <si>
    <t>Субвенция с/поселений (ВУС) и межбюдж. трансф.город. поселения Шамилькала</t>
  </si>
  <si>
    <t>МО "Унцукульский район" "О бюджете МО "Унцукульский район" от 21 июня 2018 г. №64</t>
  </si>
  <si>
    <t xml:space="preserve">  от 27 сентября 2018 г.  №_71_</t>
  </si>
  <si>
    <t>(в тыс.рублях)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</si>
</sst>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#,##0.000"/>
    <numFmt numFmtId="171" formatCode="0000"/>
    <numFmt numFmtId="172" formatCode="00"/>
    <numFmt numFmtId="173" formatCode="0000000"/>
    <numFmt numFmtId="174" formatCode="000"/>
    <numFmt numFmtId="175" formatCode="#,##0.00000"/>
    <numFmt numFmtId="176" formatCode="#,##0.00;[Red]\-#,##0.00;0.00"/>
    <numFmt numFmtId="177" formatCode="#,##0;[Red]\-#,##0;0"/>
    <numFmt numFmtId="178" formatCode="#,##0_р_."/>
    <numFmt numFmtId="179" formatCode="#,##0.00_р_."/>
    <numFmt numFmtId="180" formatCode="#,##0.0_р_."/>
    <numFmt numFmtId="181" formatCode="0000000000"/>
    <numFmt numFmtId="182" formatCode="#,##0.0;[Red]\-#,##0.0;0.0"/>
    <numFmt numFmtId="183" formatCode="#,##0.000;[Red]\-#,##0.000;0.000"/>
    <numFmt numFmtId="184" formatCode="#,##0.0000;[Red]\-#,##0.0000;0.0000"/>
    <numFmt numFmtId="185" formatCode="#,##0.00000;[Red]\-#,##0.00000;0.00000"/>
    <numFmt numFmtId="186" formatCode="#,##0.000000;[Red]\-#,##0.000000;0.000000"/>
    <numFmt numFmtId="187" formatCode="#,##0.0000"/>
    <numFmt numFmtId="188" formatCode="0.0%"/>
    <numFmt numFmtId="189" formatCode="#,##0.000_р_."/>
    <numFmt numFmtId="190" formatCode="#,##0.0000_р_."/>
    <numFmt numFmtId="191" formatCode="0.000"/>
    <numFmt numFmtId="192" formatCode="#,##0.000000"/>
    <numFmt numFmtId="193" formatCode="000.000"/>
    <numFmt numFmtId="194" formatCode="#,##0.000_ ;[Red]\-#,##0.000\ "/>
    <numFmt numFmtId="195" formatCode="#,##0.0_ ;[Red]\-#,##0.0\ "/>
    <numFmt numFmtId="196" formatCode="#,##0.00_ ;[Red]\-#,##0.00\ "/>
    <numFmt numFmtId="197" formatCode="000.00"/>
    <numFmt numFmtId="198" formatCode="00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9"/>
      <name val="Arial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2" fillId="0" borderId="0" xfId="59" applyFont="1">
      <alignment/>
      <protection/>
    </xf>
    <xf numFmtId="0" fontId="0" fillId="0" borderId="0" xfId="59">
      <alignment/>
      <protection/>
    </xf>
    <xf numFmtId="0" fontId="29" fillId="0" borderId="0" xfId="59" applyFont="1" applyFill="1" applyBorder="1" applyAlignment="1">
      <alignment horizontal="center" vertical="top" wrapText="1"/>
      <protection/>
    </xf>
    <xf numFmtId="0" fontId="31" fillId="0" borderId="10" xfId="64" applyFont="1" applyBorder="1" applyAlignment="1">
      <alignment/>
      <protection/>
    </xf>
    <xf numFmtId="0" fontId="31" fillId="0" borderId="11" xfId="64" applyFont="1" applyBorder="1" applyAlignment="1">
      <alignment/>
      <protection/>
    </xf>
    <xf numFmtId="0" fontId="0" fillId="0" borderId="0" xfId="68" applyFont="1">
      <alignment/>
      <protection/>
    </xf>
    <xf numFmtId="0" fontId="31" fillId="0" borderId="12" xfId="64" applyFont="1" applyBorder="1" applyAlignment="1">
      <alignment/>
      <protection/>
    </xf>
    <xf numFmtId="0" fontId="29" fillId="22" borderId="13" xfId="59" applyFont="1" applyFill="1" applyBorder="1" applyAlignment="1">
      <alignment horizontal="justify" vertical="top" wrapText="1"/>
      <protection/>
    </xf>
    <xf numFmtId="0" fontId="30" fillId="0" borderId="14" xfId="64" applyFont="1" applyFill="1" applyBorder="1" applyAlignment="1">
      <alignment wrapText="1"/>
      <protection/>
    </xf>
    <xf numFmtId="0" fontId="30" fillId="0" borderId="15" xfId="65" applyFont="1" applyBorder="1" applyAlignment="1">
      <alignment wrapText="1"/>
      <protection/>
    </xf>
    <xf numFmtId="1" fontId="26" fillId="22" borderId="16" xfId="63" applyNumberFormat="1" applyFont="1" applyFill="1" applyBorder="1" applyAlignment="1" applyProtection="1">
      <alignment/>
      <protection hidden="1"/>
    </xf>
    <xf numFmtId="0" fontId="27" fillId="0" borderId="17" xfId="67" applyFont="1" applyBorder="1">
      <alignment/>
      <protection/>
    </xf>
    <xf numFmtId="0" fontId="27" fillId="0" borderId="18" xfId="67" applyFont="1" applyBorder="1">
      <alignment/>
      <protection/>
    </xf>
    <xf numFmtId="0" fontId="27" fillId="0" borderId="19" xfId="67" applyFont="1" applyBorder="1">
      <alignment/>
      <protection/>
    </xf>
    <xf numFmtId="1" fontId="27" fillId="0" borderId="20" xfId="64" applyNumberFormat="1" applyFont="1" applyBorder="1" applyAlignment="1">
      <alignment/>
      <protection/>
    </xf>
    <xf numFmtId="1" fontId="27" fillId="0" borderId="21" xfId="64" applyNumberFormat="1" applyFont="1" applyBorder="1" applyAlignment="1">
      <alignment/>
      <protection/>
    </xf>
    <xf numFmtId="1" fontId="27" fillId="0" borderId="22" xfId="64" applyNumberFormat="1" applyFont="1" applyBorder="1" applyAlignment="1">
      <alignment/>
      <protection/>
    </xf>
    <xf numFmtId="0" fontId="23" fillId="0" borderId="0" xfId="58" applyFont="1" applyAlignment="1">
      <alignment horizontal="right"/>
      <protection/>
    </xf>
    <xf numFmtId="0" fontId="35" fillId="0" borderId="0" xfId="58" applyFont="1" applyAlignment="1">
      <alignment horizontal="right"/>
      <protection/>
    </xf>
    <xf numFmtId="0" fontId="22" fillId="0" borderId="0" xfId="59" applyFont="1" applyAlignment="1">
      <alignment horizontal="center"/>
      <protection/>
    </xf>
    <xf numFmtId="0" fontId="22" fillId="0" borderId="0" xfId="59" applyFont="1" applyAlignment="1">
      <alignment/>
      <protection/>
    </xf>
    <xf numFmtId="0" fontId="25" fillId="0" borderId="23" xfId="59" applyFont="1" applyFill="1" applyBorder="1" applyAlignment="1">
      <alignment horizontal="center" vertical="center" wrapText="1"/>
      <protection/>
    </xf>
    <xf numFmtId="0" fontId="25" fillId="0" borderId="24" xfId="59" applyFont="1" applyFill="1" applyBorder="1" applyAlignment="1">
      <alignment horizontal="center" vertical="center" wrapText="1"/>
      <protection/>
    </xf>
    <xf numFmtId="172" fontId="37" fillId="0" borderId="0" xfId="62" applyNumberFormat="1" applyFont="1" applyFill="1" applyBorder="1" applyAlignment="1" applyProtection="1">
      <alignment horizontal="center"/>
      <protection hidden="1"/>
    </xf>
    <xf numFmtId="173" fontId="37" fillId="0" borderId="0" xfId="62" applyNumberFormat="1" applyFont="1" applyFill="1" applyBorder="1" applyAlignment="1" applyProtection="1">
      <alignment horizontal="center"/>
      <protection hidden="1"/>
    </xf>
    <xf numFmtId="174" fontId="37" fillId="0" borderId="0" xfId="62" applyNumberFormat="1" applyFont="1" applyFill="1" applyBorder="1" applyAlignment="1" applyProtection="1">
      <alignment horizontal="center"/>
      <protection hidden="1"/>
    </xf>
    <xf numFmtId="0" fontId="22" fillId="0" borderId="0" xfId="59" applyFont="1" applyBorder="1" applyAlignment="1">
      <alignment horizontal="center"/>
      <protection/>
    </xf>
    <xf numFmtId="0" fontId="37" fillId="0" borderId="0" xfId="64" applyFont="1" applyBorder="1">
      <alignment/>
      <protection/>
    </xf>
    <xf numFmtId="49" fontId="37" fillId="0" borderId="0" xfId="64" applyNumberFormat="1" applyFont="1" applyBorder="1" applyAlignment="1">
      <alignment horizontal="center"/>
      <protection/>
    </xf>
    <xf numFmtId="0" fontId="37" fillId="0" borderId="0" xfId="64" applyFont="1" applyBorder="1" applyAlignment="1">
      <alignment horizontal="center"/>
      <protection/>
    </xf>
    <xf numFmtId="170" fontId="37" fillId="0" borderId="0" xfId="62" applyNumberFormat="1" applyFont="1" applyFill="1" applyBorder="1" applyAlignment="1" applyProtection="1">
      <alignment horizontal="right" indent="1"/>
      <protection hidden="1"/>
    </xf>
    <xf numFmtId="0" fontId="32" fillId="0" borderId="10" xfId="64" applyFont="1" applyFill="1" applyBorder="1" applyAlignment="1">
      <alignment horizontal="left" wrapText="1"/>
      <protection/>
    </xf>
    <xf numFmtId="0" fontId="34" fillId="0" borderId="11" xfId="64" applyFont="1" applyFill="1" applyBorder="1" applyAlignment="1">
      <alignment horizontal="justify" vertical="top" wrapText="1"/>
      <protection/>
    </xf>
    <xf numFmtId="170" fontId="30" fillId="0" borderId="18" xfId="64" applyNumberFormat="1" applyFont="1" applyFill="1" applyBorder="1" applyAlignment="1">
      <alignment horizontal="center"/>
      <protection/>
    </xf>
    <xf numFmtId="0" fontId="32" fillId="0" borderId="11" xfId="64" applyFont="1" applyFill="1" applyBorder="1" applyAlignment="1">
      <alignment wrapText="1"/>
      <protection/>
    </xf>
    <xf numFmtId="0" fontId="30" fillId="0" borderId="11" xfId="64" applyFont="1" applyFill="1" applyBorder="1" applyAlignment="1">
      <alignment wrapText="1"/>
      <protection/>
    </xf>
    <xf numFmtId="0" fontId="36" fillId="0" borderId="0" xfId="59" applyFont="1" applyAlignment="1">
      <alignment/>
      <protection/>
    </xf>
    <xf numFmtId="0" fontId="23" fillId="0" borderId="0" xfId="65" applyFont="1" applyBorder="1" applyAlignment="1">
      <alignment horizontal="left"/>
      <protection/>
    </xf>
    <xf numFmtId="170" fontId="23" fillId="0" borderId="0" xfId="60" applyNumberFormat="1" applyFont="1" applyBorder="1" applyAlignment="1">
      <alignment horizontal="center"/>
      <protection/>
    </xf>
    <xf numFmtId="3" fontId="30" fillId="0" borderId="0" xfId="60" applyNumberFormat="1" applyFont="1" applyBorder="1">
      <alignment/>
      <protection/>
    </xf>
    <xf numFmtId="170" fontId="30" fillId="0" borderId="25" xfId="64" applyNumberFormat="1" applyFont="1" applyFill="1" applyBorder="1" applyAlignment="1">
      <alignment horizontal="center"/>
      <protection/>
    </xf>
    <xf numFmtId="170" fontId="37" fillId="0" borderId="26" xfId="62" applyNumberFormat="1" applyFont="1" applyFill="1" applyBorder="1" applyAlignment="1" applyProtection="1">
      <alignment horizontal="right" indent="1"/>
      <protection hidden="1"/>
    </xf>
    <xf numFmtId="170" fontId="29" fillId="0" borderId="26" xfId="59" applyNumberFormat="1" applyFont="1" applyFill="1" applyBorder="1" applyAlignment="1">
      <alignment horizontal="center" vertical="top" wrapText="1"/>
      <protection/>
    </xf>
    <xf numFmtId="0" fontId="0" fillId="0" borderId="26" xfId="68" applyFont="1" applyBorder="1">
      <alignment/>
      <protection/>
    </xf>
    <xf numFmtId="170" fontId="30" fillId="0" borderId="25" xfId="64" applyNumberFormat="1" applyFont="1" applyFill="1" applyBorder="1" applyAlignment="1">
      <alignment horizontal="right"/>
      <protection/>
    </xf>
    <xf numFmtId="4" fontId="32" fillId="0" borderId="27" xfId="60" applyNumberFormat="1" applyFont="1" applyBorder="1">
      <alignment/>
      <protection/>
    </xf>
    <xf numFmtId="0" fontId="0" fillId="0" borderId="26" xfId="59" applyBorder="1">
      <alignment/>
      <protection/>
    </xf>
    <xf numFmtId="0" fontId="0" fillId="0" borderId="0" xfId="68" applyFont="1" applyBorder="1">
      <alignment/>
      <protection/>
    </xf>
    <xf numFmtId="170" fontId="25" fillId="0" borderId="28" xfId="59" applyNumberFormat="1" applyFont="1" applyFill="1" applyBorder="1" applyAlignment="1">
      <alignment horizontal="center" vertical="center" wrapText="1"/>
      <protection/>
    </xf>
    <xf numFmtId="168" fontId="29" fillId="22" borderId="13" xfId="59" applyNumberFormat="1" applyFont="1" applyFill="1" applyBorder="1" applyAlignment="1">
      <alignment horizontal="right" vertical="top" wrapText="1"/>
      <protection/>
    </xf>
    <xf numFmtId="0" fontId="33" fillId="0" borderId="29" xfId="59" applyFont="1" applyFill="1" applyBorder="1" applyAlignment="1">
      <alignment vertical="top" wrapText="1"/>
      <protection/>
    </xf>
    <xf numFmtId="0" fontId="33" fillId="0" borderId="30" xfId="59" applyFont="1" applyFill="1" applyBorder="1" applyAlignment="1">
      <alignment vertical="top" wrapText="1"/>
      <protection/>
    </xf>
    <xf numFmtId="0" fontId="33" fillId="0" borderId="31" xfId="59" applyFont="1" applyFill="1" applyBorder="1" applyAlignment="1">
      <alignment vertical="top" wrapText="1"/>
      <protection/>
    </xf>
    <xf numFmtId="0" fontId="33" fillId="0" borderId="32" xfId="59" applyFont="1" applyFill="1" applyBorder="1" applyAlignment="1">
      <alignment vertical="top" wrapText="1"/>
      <protection/>
    </xf>
    <xf numFmtId="0" fontId="33" fillId="0" borderId="33" xfId="57" applyFont="1" applyBorder="1" applyAlignment="1">
      <alignment vertical="center" wrapText="1"/>
      <protection/>
    </xf>
    <xf numFmtId="0" fontId="33" fillId="0" borderId="34" xfId="59" applyFont="1" applyFill="1" applyBorder="1" applyAlignment="1">
      <alignment vertical="top" wrapText="1"/>
      <protection/>
    </xf>
    <xf numFmtId="0" fontId="33" fillId="0" borderId="35" xfId="59" applyFont="1" applyFill="1" applyBorder="1" applyAlignment="1">
      <alignment horizontal="center" vertical="top" wrapText="1"/>
      <protection/>
    </xf>
    <xf numFmtId="170" fontId="25" fillId="0" borderId="36" xfId="59" applyNumberFormat="1" applyFont="1" applyFill="1" applyBorder="1" applyAlignment="1">
      <alignment horizontal="center" vertical="center" wrapText="1"/>
      <protection/>
    </xf>
    <xf numFmtId="0" fontId="25" fillId="0" borderId="37" xfId="0" applyNumberFormat="1" applyFont="1" applyBorder="1" applyAlignment="1">
      <alignment horizontal="center" wrapText="1"/>
    </xf>
    <xf numFmtId="2" fontId="0" fillId="0" borderId="0" xfId="68" applyNumberFormat="1" applyFont="1">
      <alignment/>
      <protection/>
    </xf>
    <xf numFmtId="0" fontId="36" fillId="0" borderId="0" xfId="59" applyFont="1" applyBorder="1" applyAlignment="1">
      <alignment/>
      <protection/>
    </xf>
    <xf numFmtId="0" fontId="23" fillId="0" borderId="0" xfId="58" applyFont="1" applyBorder="1" applyAlignment="1">
      <alignment horizontal="right"/>
      <protection/>
    </xf>
    <xf numFmtId="0" fontId="35" fillId="0" borderId="0" xfId="58" applyFont="1" applyBorder="1" applyAlignment="1">
      <alignment horizontal="right"/>
      <protection/>
    </xf>
    <xf numFmtId="191" fontId="27" fillId="0" borderId="17" xfId="59" applyNumberFormat="1" applyFont="1" applyFill="1" applyBorder="1" applyAlignment="1">
      <alignment horizontal="center" vertical="top" wrapText="1"/>
      <protection/>
    </xf>
    <xf numFmtId="191" fontId="27" fillId="0" borderId="18" xfId="59" applyNumberFormat="1" applyFont="1" applyFill="1" applyBorder="1" applyAlignment="1">
      <alignment horizontal="center" vertical="top" wrapText="1"/>
      <protection/>
    </xf>
    <xf numFmtId="191" fontId="27" fillId="0" borderId="19" xfId="59" applyNumberFormat="1" applyFont="1" applyFill="1" applyBorder="1" applyAlignment="1">
      <alignment horizontal="center" vertical="top" wrapText="1"/>
      <protection/>
    </xf>
    <xf numFmtId="191" fontId="26" fillId="22" borderId="38" xfId="63" applyNumberFormat="1" applyFont="1" applyFill="1" applyBorder="1" applyAlignment="1" applyProtection="1">
      <alignment horizontal="center"/>
      <protection hidden="1"/>
    </xf>
    <xf numFmtId="191" fontId="27" fillId="0" borderId="39" xfId="64" applyNumberFormat="1" applyFont="1" applyBorder="1" applyAlignment="1">
      <alignment horizontal="right"/>
      <protection/>
    </xf>
    <xf numFmtId="191" fontId="27" fillId="0" borderId="40" xfId="64" applyNumberFormat="1" applyFont="1" applyBorder="1" applyAlignment="1">
      <alignment horizontal="right"/>
      <protection/>
    </xf>
    <xf numFmtId="4" fontId="30" fillId="0" borderId="17" xfId="59" applyNumberFormat="1" applyFont="1" applyBorder="1" applyAlignment="1">
      <alignment horizontal="center"/>
      <protection/>
    </xf>
    <xf numFmtId="4" fontId="30" fillId="0" borderId="41" xfId="59" applyNumberFormat="1" applyFont="1" applyBorder="1" applyAlignment="1">
      <alignment horizontal="center"/>
      <protection/>
    </xf>
    <xf numFmtId="4" fontId="30" fillId="0" borderId="42" xfId="59" applyNumberFormat="1" applyFont="1" applyBorder="1" applyAlignment="1">
      <alignment horizontal="center"/>
      <protection/>
    </xf>
    <xf numFmtId="4" fontId="30" fillId="0" borderId="27" xfId="60" applyNumberFormat="1" applyFont="1" applyBorder="1">
      <alignment/>
      <protection/>
    </xf>
    <xf numFmtId="4" fontId="30" fillId="0" borderId="18" xfId="59" applyNumberFormat="1" applyFont="1" applyBorder="1" applyAlignment="1">
      <alignment horizontal="center"/>
      <protection/>
    </xf>
    <xf numFmtId="4" fontId="30" fillId="0" borderId="25" xfId="59" applyNumberFormat="1" applyFont="1" applyBorder="1" applyAlignment="1">
      <alignment horizontal="center"/>
      <protection/>
    </xf>
    <xf numFmtId="4" fontId="30" fillId="0" borderId="43" xfId="59" applyNumberFormat="1" applyFont="1" applyBorder="1" applyAlignment="1">
      <alignment horizontal="center"/>
      <protection/>
    </xf>
    <xf numFmtId="4" fontId="30" fillId="0" borderId="44" xfId="59" applyNumberFormat="1" applyFont="1" applyBorder="1" applyAlignment="1">
      <alignment horizontal="center"/>
      <protection/>
    </xf>
    <xf numFmtId="4" fontId="32" fillId="0" borderId="45" xfId="60" applyNumberFormat="1" applyFont="1" applyBorder="1" applyAlignment="1">
      <alignment horizontal="center"/>
      <protection/>
    </xf>
    <xf numFmtId="4" fontId="32" fillId="0" borderId="46" xfId="60" applyNumberFormat="1" applyFont="1" applyBorder="1" applyAlignment="1">
      <alignment horizontal="center"/>
      <protection/>
    </xf>
    <xf numFmtId="4" fontId="23" fillId="0" borderId="45" xfId="60" applyNumberFormat="1" applyFont="1" applyBorder="1" applyAlignment="1">
      <alignment horizontal="center"/>
      <protection/>
    </xf>
    <xf numFmtId="4" fontId="23" fillId="0" borderId="46" xfId="60" applyNumberFormat="1" applyFont="1" applyBorder="1" applyAlignment="1">
      <alignment horizontal="center"/>
      <protection/>
    </xf>
    <xf numFmtId="4" fontId="23" fillId="0" borderId="47" xfId="60" applyNumberFormat="1" applyFont="1" applyBorder="1" applyAlignment="1">
      <alignment horizontal="center"/>
      <protection/>
    </xf>
    <xf numFmtId="4" fontId="23" fillId="0" borderId="48" xfId="60" applyNumberFormat="1" applyFont="1" applyBorder="1" applyAlignment="1">
      <alignment horizontal="center"/>
      <protection/>
    </xf>
    <xf numFmtId="191" fontId="27" fillId="0" borderId="22" xfId="64" applyNumberFormat="1" applyFont="1" applyBorder="1" applyAlignment="1">
      <alignment horizontal="right"/>
      <protection/>
    </xf>
    <xf numFmtId="168" fontId="27" fillId="0" borderId="19" xfId="66" applyNumberFormat="1" applyFont="1" applyBorder="1" applyAlignment="1">
      <alignment horizontal="center"/>
      <protection/>
    </xf>
    <xf numFmtId="2" fontId="26" fillId="22" borderId="37" xfId="63" applyNumberFormat="1" applyFont="1" applyFill="1" applyBorder="1" applyAlignment="1" applyProtection="1">
      <alignment/>
      <protection hidden="1"/>
    </xf>
    <xf numFmtId="168" fontId="26" fillId="22" borderId="26" xfId="59" applyNumberFormat="1" applyFont="1" applyFill="1" applyBorder="1" applyAlignment="1">
      <alignment horizontal="center" vertical="top" wrapText="1"/>
      <protection/>
    </xf>
    <xf numFmtId="4" fontId="23" fillId="0" borderId="27" xfId="60" applyNumberFormat="1" applyFont="1" applyBorder="1">
      <alignment/>
      <protection/>
    </xf>
    <xf numFmtId="4" fontId="23" fillId="0" borderId="49" xfId="60" applyNumberFormat="1" applyFont="1" applyBorder="1">
      <alignment/>
      <protection/>
    </xf>
    <xf numFmtId="0" fontId="40" fillId="0" borderId="0" xfId="68" applyFont="1">
      <alignment/>
      <protection/>
    </xf>
    <xf numFmtId="168" fontId="27" fillId="0" borderId="17" xfId="66" applyNumberFormat="1" applyFont="1" applyBorder="1" applyAlignment="1">
      <alignment horizontal="center"/>
      <protection/>
    </xf>
    <xf numFmtId="168" fontId="27" fillId="0" borderId="18" xfId="66" applyNumberFormat="1" applyFont="1" applyBorder="1" applyAlignment="1">
      <alignment horizontal="center"/>
      <protection/>
    </xf>
    <xf numFmtId="170" fontId="30" fillId="0" borderId="45" xfId="60" applyNumberFormat="1" applyFont="1" applyBorder="1" applyAlignment="1">
      <alignment horizontal="center"/>
      <protection/>
    </xf>
    <xf numFmtId="170" fontId="30" fillId="0" borderId="50" xfId="60" applyNumberFormat="1" applyFont="1" applyBorder="1" applyAlignment="1">
      <alignment horizontal="right"/>
      <protection/>
    </xf>
    <xf numFmtId="4" fontId="32" fillId="22" borderId="33" xfId="59" applyNumberFormat="1" applyFont="1" applyFill="1" applyBorder="1" applyAlignment="1">
      <alignment horizontal="center"/>
      <protection/>
    </xf>
    <xf numFmtId="4" fontId="32" fillId="22" borderId="33" xfId="59" applyNumberFormat="1" applyFont="1" applyFill="1" applyBorder="1" applyAlignment="1">
      <alignment horizontal="right"/>
      <protection/>
    </xf>
    <xf numFmtId="4" fontId="32" fillId="22" borderId="24" xfId="64" applyNumberFormat="1" applyFont="1" applyFill="1" applyBorder="1" applyAlignment="1">
      <alignment horizontal="center"/>
      <protection/>
    </xf>
    <xf numFmtId="4" fontId="32" fillId="22" borderId="51" xfId="64" applyNumberFormat="1" applyFont="1" applyFill="1" applyBorder="1" applyAlignment="1">
      <alignment horizontal="center"/>
      <protection/>
    </xf>
    <xf numFmtId="4" fontId="32" fillId="22" borderId="52" xfId="64" applyNumberFormat="1" applyFont="1" applyFill="1" applyBorder="1" applyAlignment="1">
      <alignment horizontal="right"/>
      <protection/>
    </xf>
    <xf numFmtId="4" fontId="32" fillId="0" borderId="17" xfId="64" applyNumberFormat="1" applyFont="1" applyFill="1" applyBorder="1" applyAlignment="1">
      <alignment horizontal="center"/>
      <protection/>
    </xf>
    <xf numFmtId="4" fontId="32" fillId="0" borderId="53" xfId="64" applyNumberFormat="1" applyFont="1" applyFill="1" applyBorder="1" applyAlignment="1">
      <alignment horizontal="right"/>
      <protection/>
    </xf>
    <xf numFmtId="4" fontId="32" fillId="0" borderId="18" xfId="64" applyNumberFormat="1" applyFont="1" applyFill="1" applyBorder="1" applyAlignment="1">
      <alignment horizontal="center"/>
      <protection/>
    </xf>
    <xf numFmtId="4" fontId="32" fillId="0" borderId="25" xfId="64" applyNumberFormat="1" applyFont="1" applyFill="1" applyBorder="1" applyAlignment="1">
      <alignment horizontal="center"/>
      <protection/>
    </xf>
    <xf numFmtId="4" fontId="32" fillId="0" borderId="25" xfId="64" applyNumberFormat="1" applyFont="1" applyFill="1" applyBorder="1" applyAlignment="1">
      <alignment horizontal="right"/>
      <protection/>
    </xf>
    <xf numFmtId="4" fontId="30" fillId="0" borderId="18" xfId="64" applyNumberFormat="1" applyFont="1" applyFill="1" applyBorder="1" applyAlignment="1">
      <alignment horizontal="center"/>
      <protection/>
    </xf>
    <xf numFmtId="4" fontId="30" fillId="0" borderId="25" xfId="64" applyNumberFormat="1" applyFont="1" applyFill="1" applyBorder="1" applyAlignment="1">
      <alignment horizontal="center"/>
      <protection/>
    </xf>
    <xf numFmtId="4" fontId="30" fillId="0" borderId="25" xfId="64" applyNumberFormat="1" applyFont="1" applyFill="1" applyBorder="1" applyAlignment="1">
      <alignment horizontal="right"/>
      <protection/>
    </xf>
    <xf numFmtId="4" fontId="30" fillId="0" borderId="18" xfId="61" applyNumberFormat="1" applyFont="1" applyFill="1" applyBorder="1" applyAlignment="1" applyProtection="1">
      <alignment horizontal="center"/>
      <protection hidden="1"/>
    </xf>
    <xf numFmtId="4" fontId="30" fillId="0" borderId="25" xfId="61" applyNumberFormat="1" applyFont="1" applyFill="1" applyBorder="1" applyAlignment="1" applyProtection="1">
      <alignment horizontal="center"/>
      <protection hidden="1"/>
    </xf>
    <xf numFmtId="4" fontId="30" fillId="0" borderId="25" xfId="61" applyNumberFormat="1" applyFont="1" applyFill="1" applyBorder="1" applyAlignment="1" applyProtection="1">
      <alignment horizontal="right"/>
      <protection hidden="1"/>
    </xf>
    <xf numFmtId="4" fontId="30" fillId="0" borderId="45" xfId="61" applyNumberFormat="1" applyFont="1" applyFill="1" applyBorder="1" applyAlignment="1" applyProtection="1">
      <alignment horizontal="center"/>
      <protection hidden="1"/>
    </xf>
    <xf numFmtId="4" fontId="30" fillId="0" borderId="46" xfId="61" applyNumberFormat="1" applyFont="1" applyFill="1" applyBorder="1" applyAlignment="1" applyProtection="1">
      <alignment horizontal="center"/>
      <protection hidden="1"/>
    </xf>
    <xf numFmtId="4" fontId="30" fillId="0" borderId="46" xfId="60" applyNumberFormat="1" applyFont="1" applyBorder="1" applyAlignment="1">
      <alignment horizontal="center"/>
      <protection/>
    </xf>
    <xf numFmtId="4" fontId="41" fillId="0" borderId="0" xfId="68" applyNumberFormat="1" applyFont="1">
      <alignment/>
      <protection/>
    </xf>
    <xf numFmtId="191" fontId="27" fillId="0" borderId="54" xfId="59" applyNumberFormat="1" applyFont="1" applyFill="1" applyBorder="1" applyAlignment="1">
      <alignment horizontal="center" vertical="top" wrapText="1"/>
      <protection/>
    </xf>
    <xf numFmtId="191" fontId="27" fillId="0" borderId="55" xfId="59" applyNumberFormat="1" applyFont="1" applyFill="1" applyBorder="1" applyAlignment="1">
      <alignment horizontal="center" vertical="top" wrapText="1"/>
      <protection/>
    </xf>
    <xf numFmtId="191" fontId="27" fillId="0" borderId="56" xfId="59" applyNumberFormat="1" applyFont="1" applyFill="1" applyBorder="1" applyAlignment="1">
      <alignment horizontal="center" vertical="top" wrapText="1"/>
      <protection/>
    </xf>
    <xf numFmtId="191" fontId="27" fillId="0" borderId="25" xfId="59" applyNumberFormat="1" applyFont="1" applyFill="1" applyBorder="1" applyAlignment="1">
      <alignment horizontal="center" vertical="top" wrapText="1"/>
      <protection/>
    </xf>
    <xf numFmtId="191" fontId="29" fillId="22" borderId="57" xfId="63" applyNumberFormat="1" applyFont="1" applyFill="1" applyBorder="1" applyAlignment="1" applyProtection="1">
      <alignment horizontal="center"/>
      <protection hidden="1"/>
    </xf>
    <xf numFmtId="191" fontId="29" fillId="22" borderId="28" xfId="63" applyNumberFormat="1" applyFont="1" applyFill="1" applyBorder="1" applyAlignment="1" applyProtection="1">
      <alignment horizontal="center"/>
      <protection hidden="1"/>
    </xf>
    <xf numFmtId="191" fontId="27" fillId="0" borderId="58" xfId="59" applyNumberFormat="1" applyFont="1" applyFill="1" applyBorder="1" applyAlignment="1">
      <alignment horizontal="center" vertical="top" wrapText="1"/>
      <protection/>
    </xf>
    <xf numFmtId="191" fontId="27" fillId="0" borderId="53" xfId="59" applyNumberFormat="1" applyFont="1" applyFill="1" applyBorder="1" applyAlignment="1">
      <alignment horizontal="center" vertical="top" wrapText="1"/>
      <protection/>
    </xf>
    <xf numFmtId="0" fontId="28" fillId="0" borderId="0" xfId="59" applyFont="1" applyFill="1" applyBorder="1" applyAlignment="1">
      <alignment horizontal="center" vertical="top" wrapText="1"/>
      <protection/>
    </xf>
    <xf numFmtId="0" fontId="29" fillId="0" borderId="10" xfId="59" applyFont="1" applyFill="1" applyBorder="1" applyAlignment="1">
      <alignment horizontal="center" vertical="center" wrapText="1"/>
      <protection/>
    </xf>
    <xf numFmtId="0" fontId="29" fillId="0" borderId="12" xfId="59" applyFont="1" applyFill="1" applyBorder="1" applyAlignment="1">
      <alignment horizontal="center" vertical="center" wrapText="1"/>
      <protection/>
    </xf>
    <xf numFmtId="0" fontId="25" fillId="0" borderId="57" xfId="59" applyFont="1" applyFill="1" applyBorder="1" applyAlignment="1">
      <alignment horizontal="center" vertical="top" wrapText="1"/>
      <protection/>
    </xf>
    <xf numFmtId="0" fontId="25" fillId="0" borderId="59" xfId="59" applyFont="1" applyFill="1" applyBorder="1" applyAlignment="1">
      <alignment horizontal="center" vertical="top" wrapText="1"/>
      <protection/>
    </xf>
    <xf numFmtId="0" fontId="25" fillId="0" borderId="37" xfId="59" applyFont="1" applyFill="1" applyBorder="1" applyAlignment="1">
      <alignment horizontal="center" vertical="top" wrapText="1"/>
      <protection/>
    </xf>
    <xf numFmtId="0" fontId="25" fillId="0" borderId="60" xfId="59" applyFont="1" applyFill="1" applyBorder="1" applyAlignment="1">
      <alignment horizontal="center" vertical="center" wrapText="1"/>
      <protection/>
    </xf>
    <xf numFmtId="0" fontId="25" fillId="0" borderId="59" xfId="59" applyFont="1" applyFill="1" applyBorder="1" applyAlignment="1">
      <alignment horizontal="center" vertical="center" wrapText="1"/>
      <protection/>
    </xf>
    <xf numFmtId="0" fontId="25" fillId="0" borderId="37" xfId="59" applyFont="1" applyFill="1" applyBorder="1" applyAlignment="1">
      <alignment horizontal="center" vertical="center" wrapText="1"/>
      <protection/>
    </xf>
    <xf numFmtId="0" fontId="33" fillId="0" borderId="57" xfId="59" applyFont="1" applyFill="1" applyBorder="1" applyAlignment="1">
      <alignment horizontal="center" vertical="top" wrapText="1"/>
      <protection/>
    </xf>
    <xf numFmtId="0" fontId="33" fillId="0" borderId="28" xfId="59" applyFont="1" applyFill="1" applyBorder="1" applyAlignment="1">
      <alignment horizontal="center" vertical="top" wrapText="1"/>
      <protection/>
    </xf>
    <xf numFmtId="0" fontId="30" fillId="0" borderId="18" xfId="64" applyFont="1" applyFill="1" applyBorder="1" applyAlignment="1">
      <alignment horizontal="center"/>
      <protection/>
    </xf>
    <xf numFmtId="0" fontId="25" fillId="0" borderId="60" xfId="60" applyFont="1" applyFill="1" applyBorder="1" applyAlignment="1">
      <alignment horizontal="center" vertical="center" wrapText="1"/>
      <protection/>
    </xf>
    <xf numFmtId="0" fontId="25" fillId="0" borderId="59" xfId="60" applyFont="1" applyFill="1" applyBorder="1" applyAlignment="1">
      <alignment horizontal="center" vertical="center" wrapText="1"/>
      <protection/>
    </xf>
    <xf numFmtId="0" fontId="25" fillId="0" borderId="61" xfId="60" applyFont="1" applyFill="1" applyBorder="1" applyAlignment="1">
      <alignment horizontal="center" vertical="center" wrapText="1"/>
      <protection/>
    </xf>
    <xf numFmtId="0" fontId="32" fillId="0" borderId="62" xfId="65" applyFont="1" applyBorder="1" applyAlignment="1">
      <alignment/>
      <protection/>
    </xf>
    <xf numFmtId="0" fontId="32" fillId="0" borderId="63" xfId="65" applyFont="1" applyBorder="1" applyAlignment="1">
      <alignment/>
      <protection/>
    </xf>
    <xf numFmtId="0" fontId="32" fillId="0" borderId="64" xfId="65" applyFont="1" applyBorder="1" applyAlignment="1">
      <alignment/>
      <protection/>
    </xf>
    <xf numFmtId="0" fontId="23" fillId="0" borderId="15" xfId="65" applyFont="1" applyBorder="1" applyAlignment="1">
      <alignment horizontal="left"/>
      <protection/>
    </xf>
    <xf numFmtId="0" fontId="23" fillId="0" borderId="65" xfId="65" applyFont="1" applyBorder="1" applyAlignment="1">
      <alignment horizontal="left"/>
      <protection/>
    </xf>
    <xf numFmtId="0" fontId="23" fillId="0" borderId="50" xfId="65" applyFont="1" applyBorder="1" applyAlignment="1">
      <alignment horizontal="left"/>
      <protection/>
    </xf>
    <xf numFmtId="0" fontId="24" fillId="0" borderId="0" xfId="59" applyFont="1" applyAlignment="1">
      <alignment horizontal="center" wrapText="1"/>
      <protection/>
    </xf>
    <xf numFmtId="0" fontId="24" fillId="0" borderId="0" xfId="59" applyFont="1" applyAlignment="1">
      <alignment horizontal="center"/>
      <protection/>
    </xf>
    <xf numFmtId="0" fontId="23" fillId="0" borderId="66" xfId="65" applyFont="1" applyBorder="1" applyAlignment="1">
      <alignment horizontal="left"/>
      <protection/>
    </xf>
    <xf numFmtId="0" fontId="23" fillId="0" borderId="67" xfId="65" applyFont="1" applyBorder="1" applyAlignment="1">
      <alignment horizontal="left"/>
      <protection/>
    </xf>
    <xf numFmtId="0" fontId="23" fillId="0" borderId="68" xfId="65" applyFont="1" applyBorder="1" applyAlignment="1">
      <alignment horizontal="left"/>
      <protection/>
    </xf>
    <xf numFmtId="0" fontId="30" fillId="0" borderId="69" xfId="64" applyFont="1" applyBorder="1" applyAlignment="1">
      <alignment/>
      <protection/>
    </xf>
    <xf numFmtId="0" fontId="30" fillId="0" borderId="43" xfId="64" applyFont="1" applyBorder="1" applyAlignment="1">
      <alignment/>
      <protection/>
    </xf>
    <xf numFmtId="171" fontId="30" fillId="0" borderId="11" xfId="62" applyNumberFormat="1" applyFont="1" applyFill="1" applyBorder="1" applyAlignment="1" applyProtection="1">
      <alignment horizontal="left" wrapText="1"/>
      <protection hidden="1"/>
    </xf>
    <xf numFmtId="171" fontId="30" fillId="0" borderId="18" xfId="62" applyNumberFormat="1" applyFont="1" applyFill="1" applyBorder="1" applyAlignment="1" applyProtection="1">
      <alignment horizontal="left" wrapText="1"/>
      <protection hidden="1"/>
    </xf>
    <xf numFmtId="0" fontId="30" fillId="0" borderId="11" xfId="64" applyFont="1" applyBorder="1" applyAlignment="1">
      <alignment wrapText="1"/>
      <protection/>
    </xf>
    <xf numFmtId="0" fontId="30" fillId="0" borderId="18" xfId="64" applyFont="1" applyBorder="1" applyAlignment="1">
      <alignment wrapText="1"/>
      <protection/>
    </xf>
    <xf numFmtId="0" fontId="22" fillId="0" borderId="70" xfId="59" applyFont="1" applyBorder="1" applyAlignment="1">
      <alignment horizontal="center"/>
      <protection/>
    </xf>
    <xf numFmtId="0" fontId="22" fillId="0" borderId="71" xfId="59" applyFont="1" applyBorder="1" applyAlignment="1">
      <alignment horizontal="center"/>
      <protection/>
    </xf>
    <xf numFmtId="0" fontId="22" fillId="0" borderId="72" xfId="59" applyFont="1" applyBorder="1" applyAlignment="1">
      <alignment horizontal="center"/>
      <protection/>
    </xf>
    <xf numFmtId="0" fontId="32" fillId="22" borderId="73" xfId="64" applyFont="1" applyFill="1" applyBorder="1" applyAlignment="1">
      <alignment horizontal="center"/>
      <protection/>
    </xf>
    <xf numFmtId="0" fontId="32" fillId="22" borderId="74" xfId="64" applyFont="1" applyFill="1" applyBorder="1" applyAlignment="1">
      <alignment horizontal="center"/>
      <protection/>
    </xf>
    <xf numFmtId="0" fontId="32" fillId="22" borderId="44" xfId="64" applyFont="1" applyFill="1" applyBorder="1" applyAlignment="1">
      <alignment horizontal="center"/>
      <protection/>
    </xf>
    <xf numFmtId="0" fontId="30" fillId="0" borderId="10" xfId="64" applyFont="1" applyBorder="1" applyAlignment="1">
      <alignment wrapText="1"/>
      <protection/>
    </xf>
    <xf numFmtId="0" fontId="30" fillId="0" borderId="17" xfId="64" applyFont="1" applyBorder="1" applyAlignment="1">
      <alignment wrapText="1"/>
      <protection/>
    </xf>
    <xf numFmtId="0" fontId="30" fillId="0" borderId="75" xfId="64" applyFont="1" applyBorder="1" applyAlignment="1">
      <alignment horizontal="left" wrapText="1"/>
      <protection/>
    </xf>
    <xf numFmtId="0" fontId="30" fillId="0" borderId="76" xfId="64" applyFont="1" applyBorder="1" applyAlignment="1">
      <alignment horizontal="left" wrapText="1"/>
      <protection/>
    </xf>
    <xf numFmtId="0" fontId="30" fillId="0" borderId="25" xfId="64" applyFont="1" applyBorder="1" applyAlignment="1">
      <alignment horizontal="left" wrapText="1"/>
      <protection/>
    </xf>
    <xf numFmtId="0" fontId="30" fillId="0" borderId="11" xfId="64" applyFont="1" applyBorder="1" applyAlignment="1">
      <alignment horizontal="left"/>
      <protection/>
    </xf>
    <xf numFmtId="0" fontId="30" fillId="0" borderId="18" xfId="64" applyFont="1" applyBorder="1" applyAlignment="1">
      <alignment horizontal="left"/>
      <protection/>
    </xf>
    <xf numFmtId="0" fontId="32" fillId="22" borderId="77" xfId="64" applyFont="1" applyFill="1" applyBorder="1" applyAlignment="1">
      <alignment horizontal="center" wrapText="1"/>
      <protection/>
    </xf>
    <xf numFmtId="0" fontId="32" fillId="22" borderId="78" xfId="64" applyFont="1" applyFill="1" applyBorder="1" applyAlignment="1">
      <alignment horizontal="center" wrapText="1"/>
      <protection/>
    </xf>
    <xf numFmtId="0" fontId="32" fillId="22" borderId="51" xfId="64" applyFont="1" applyFill="1" applyBorder="1" applyAlignment="1">
      <alignment horizontal="center" wrapText="1"/>
      <protection/>
    </xf>
    <xf numFmtId="0" fontId="32" fillId="0" borderId="18" xfId="64" applyFont="1" applyFill="1" applyBorder="1" applyAlignment="1">
      <alignment horizontal="center"/>
      <protection/>
    </xf>
    <xf numFmtId="0" fontId="30" fillId="0" borderId="18" xfId="64" applyFont="1" applyBorder="1" applyAlignment="1">
      <alignment horizontal="center"/>
      <protection/>
    </xf>
    <xf numFmtId="49" fontId="30" fillId="0" borderId="17" xfId="59" applyNumberFormat="1" applyFont="1" applyBorder="1" applyAlignment="1">
      <alignment horizontal="center"/>
      <protection/>
    </xf>
    <xf numFmtId="49" fontId="30" fillId="0" borderId="18" xfId="59" applyNumberFormat="1" applyFont="1" applyBorder="1" applyAlignment="1">
      <alignment horizontal="center"/>
      <protection/>
    </xf>
    <xf numFmtId="0" fontId="25" fillId="0" borderId="33" xfId="59" applyFont="1" applyFill="1" applyBorder="1" applyAlignment="1">
      <alignment horizontal="center" vertical="center" wrapText="1"/>
      <protection/>
    </xf>
    <xf numFmtId="170" fontId="25" fillId="0" borderId="33" xfId="59" applyNumberFormat="1" applyFont="1" applyFill="1" applyBorder="1" applyAlignment="1">
      <alignment horizontal="center" vertical="center" wrapText="1"/>
      <protection/>
    </xf>
    <xf numFmtId="170" fontId="25" fillId="0" borderId="26" xfId="59" applyNumberFormat="1" applyFont="1" applyFill="1" applyBorder="1" applyAlignment="1">
      <alignment horizontal="center" vertical="center" wrapText="1"/>
      <protection/>
    </xf>
    <xf numFmtId="0" fontId="32" fillId="0" borderId="79" xfId="68" applyNumberFormat="1" applyFont="1" applyBorder="1" applyAlignment="1">
      <alignment horizontal="center" wrapText="1"/>
      <protection/>
    </xf>
    <xf numFmtId="0" fontId="22" fillId="0" borderId="80" xfId="59" applyFont="1" applyBorder="1" applyAlignment="1">
      <alignment horizontal="center"/>
      <protection/>
    </xf>
    <xf numFmtId="170" fontId="22" fillId="0" borderId="80" xfId="59" applyNumberFormat="1" applyFont="1" applyBorder="1">
      <alignment/>
      <protection/>
    </xf>
    <xf numFmtId="4" fontId="30" fillId="0" borderId="17" xfId="59" applyNumberFormat="1" applyFont="1" applyBorder="1" applyAlignment="1">
      <alignment horizontal="right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_Форма № 2 2010 г." xfId="56"/>
    <cellStyle name="Обычный 3" xfId="57"/>
    <cellStyle name="Обычный_2009" xfId="58"/>
    <cellStyle name="Обычный_2009_Бюджет 2013 г." xfId="59"/>
    <cellStyle name="Обычный_2009_Форма № 2 2010 г." xfId="60"/>
    <cellStyle name="Обычный_Tmp1" xfId="61"/>
    <cellStyle name="Обычный_Tmp2_Бюджет 2013 г." xfId="62"/>
    <cellStyle name="Обычный_Tmp3_Бюджет 2013 г." xfId="63"/>
    <cellStyle name="Обычный_Приложение к бюджету на 2010г." xfId="64"/>
    <cellStyle name="Обычный_Приложение к бюджету на 2010г._Форма № 2 2010 г." xfId="65"/>
    <cellStyle name="Обычный_Приложение к бюджету на 2012 г." xfId="66"/>
    <cellStyle name="Обычный_Расшифровка по поселениям на 2009 год_Приложение к бюджету на 2017 г." xfId="67"/>
    <cellStyle name="Обычный_Форма № 2 2010 г.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101"/>
  <sheetViews>
    <sheetView tabSelected="1" zoomScale="166" zoomScaleNormal="166" zoomScaleSheetLayoutView="75" workbookViewId="0" topLeftCell="A1">
      <selection activeCell="H93" sqref="H93"/>
    </sheetView>
  </sheetViews>
  <sheetFormatPr defaultColWidth="9.140625" defaultRowHeight="12.75"/>
  <cols>
    <col min="1" max="1" width="31.140625" style="6" customWidth="1"/>
    <col min="2" max="2" width="7.57421875" style="6" customWidth="1"/>
    <col min="3" max="3" width="4.7109375" style="6" customWidth="1"/>
    <col min="4" max="4" width="4.00390625" style="6" customWidth="1"/>
    <col min="5" max="5" width="11.00390625" style="6" customWidth="1"/>
    <col min="6" max="6" width="7.140625" style="6" customWidth="1"/>
    <col min="7" max="7" width="8.00390625" style="6" customWidth="1"/>
    <col min="8" max="8" width="14.421875" style="44" customWidth="1"/>
    <col min="9" max="9" width="12.28125" style="44" customWidth="1"/>
    <col min="10" max="10" width="11.00390625" style="6" customWidth="1"/>
    <col min="11" max="11" width="9.28125" style="6" bestFit="1" customWidth="1"/>
    <col min="12" max="12" width="13.140625" style="6" customWidth="1"/>
    <col min="13" max="13" width="13.8515625" style="6" bestFit="1" customWidth="1"/>
    <col min="14" max="16384" width="9.140625" style="6" customWidth="1"/>
  </cols>
  <sheetData>
    <row r="1" spans="1:10" ht="15" customHeight="1">
      <c r="A1" s="1"/>
      <c r="B1" s="20"/>
      <c r="C1" s="37"/>
      <c r="D1" s="37"/>
      <c r="E1" s="37"/>
      <c r="F1" s="37"/>
      <c r="G1" s="37"/>
      <c r="H1" s="61"/>
      <c r="I1" s="61" t="s">
        <v>33</v>
      </c>
      <c r="J1" s="61"/>
    </row>
    <row r="2" spans="1:10" ht="12" customHeight="1">
      <c r="A2" s="1"/>
      <c r="B2" s="20"/>
      <c r="C2" s="18"/>
      <c r="D2" s="18"/>
      <c r="E2" s="18"/>
      <c r="F2" s="18"/>
      <c r="G2" s="18"/>
      <c r="H2" s="62"/>
      <c r="I2" s="62"/>
      <c r="J2" s="62" t="s">
        <v>82</v>
      </c>
    </row>
    <row r="3" spans="1:10" ht="11.25" customHeight="1">
      <c r="A3" s="21"/>
      <c r="B3" s="21"/>
      <c r="C3" s="18"/>
      <c r="D3" s="18"/>
      <c r="E3" s="18"/>
      <c r="F3" s="18"/>
      <c r="G3" s="18"/>
      <c r="H3" s="62"/>
      <c r="I3" s="62"/>
      <c r="J3" s="18" t="s">
        <v>101</v>
      </c>
    </row>
    <row r="4" spans="1:10" ht="13.5" customHeight="1">
      <c r="A4" s="1"/>
      <c r="B4" s="20"/>
      <c r="C4" s="19"/>
      <c r="D4" s="19"/>
      <c r="E4" s="19"/>
      <c r="F4" s="19"/>
      <c r="G4" s="19"/>
      <c r="H4" s="63"/>
      <c r="I4" s="63"/>
      <c r="J4" s="19" t="s">
        <v>102</v>
      </c>
    </row>
    <row r="5" spans="1:10" ht="24.75" customHeight="1">
      <c r="A5" s="1"/>
      <c r="B5" s="20"/>
      <c r="C5" s="20"/>
      <c r="D5" s="20"/>
      <c r="E5" s="20"/>
      <c r="F5" s="20"/>
      <c r="G5" s="20"/>
      <c r="H5" s="27"/>
      <c r="I5" s="27"/>
      <c r="J5" s="27"/>
    </row>
    <row r="6" spans="1:10" ht="22.5">
      <c r="A6" s="145" t="s">
        <v>28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ht="69" customHeight="1">
      <c r="A7" s="144" t="s">
        <v>83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3.5" thickBot="1">
      <c r="A8" s="1"/>
      <c r="B8" s="20"/>
      <c r="C8" s="20"/>
      <c r="D8" s="20"/>
      <c r="E8" s="179"/>
      <c r="F8" s="179"/>
      <c r="G8" s="179"/>
      <c r="H8" s="180"/>
      <c r="I8" s="180"/>
      <c r="J8" s="180" t="s">
        <v>103</v>
      </c>
    </row>
    <row r="9" spans="1:10" ht="31.5" customHeight="1" thickBot="1">
      <c r="A9" s="22" t="s">
        <v>1</v>
      </c>
      <c r="B9" s="23" t="s">
        <v>2</v>
      </c>
      <c r="C9" s="23" t="s">
        <v>3</v>
      </c>
      <c r="D9" s="23" t="s">
        <v>4</v>
      </c>
      <c r="E9" s="175" t="s">
        <v>5</v>
      </c>
      <c r="F9" s="175" t="s">
        <v>6</v>
      </c>
      <c r="G9" s="175" t="s">
        <v>7</v>
      </c>
      <c r="H9" s="176" t="s">
        <v>31</v>
      </c>
      <c r="I9" s="177" t="s">
        <v>36</v>
      </c>
      <c r="J9" s="178" t="s">
        <v>37</v>
      </c>
    </row>
    <row r="10" spans="1:10" ht="13.5" thickBot="1">
      <c r="A10" s="168" t="s">
        <v>84</v>
      </c>
      <c r="B10" s="169"/>
      <c r="C10" s="169"/>
      <c r="D10" s="169"/>
      <c r="E10" s="169"/>
      <c r="F10" s="169"/>
      <c r="G10" s="170"/>
      <c r="H10" s="97">
        <f>H11+H13</f>
        <v>719892.85</v>
      </c>
      <c r="I10" s="98">
        <f>I11+I13</f>
        <v>720310.1599999999</v>
      </c>
      <c r="J10" s="99">
        <f>J11+J13</f>
        <v>417.3099999999977</v>
      </c>
    </row>
    <row r="11" spans="1:10" ht="25.5" customHeight="1">
      <c r="A11" s="32" t="s">
        <v>85</v>
      </c>
      <c r="B11" s="173" t="s">
        <v>8</v>
      </c>
      <c r="C11" s="173"/>
      <c r="D11" s="173"/>
      <c r="E11" s="173"/>
      <c r="F11" s="173"/>
      <c r="G11" s="173"/>
      <c r="H11" s="100">
        <v>77444.5</v>
      </c>
      <c r="I11" s="100">
        <v>77444.5</v>
      </c>
      <c r="J11" s="101">
        <f>I11-H11</f>
        <v>0</v>
      </c>
    </row>
    <row r="12" spans="1:10" ht="12.75">
      <c r="A12" s="33"/>
      <c r="B12" s="174"/>
      <c r="C12" s="174"/>
      <c r="D12" s="174"/>
      <c r="E12" s="174"/>
      <c r="F12" s="174"/>
      <c r="G12" s="174"/>
      <c r="H12" s="34"/>
      <c r="I12" s="41"/>
      <c r="J12" s="45"/>
    </row>
    <row r="13" spans="1:10" ht="28.5" customHeight="1">
      <c r="A13" s="35" t="s">
        <v>9</v>
      </c>
      <c r="B13" s="171" t="s">
        <v>10</v>
      </c>
      <c r="C13" s="171"/>
      <c r="D13" s="171"/>
      <c r="E13" s="171"/>
      <c r="F13" s="171"/>
      <c r="G13" s="171"/>
      <c r="H13" s="102">
        <f>H14+H16+H15</f>
        <v>642448.35</v>
      </c>
      <c r="I13" s="103">
        <f>I14+I16+I15</f>
        <v>642865.6599999999</v>
      </c>
      <c r="J13" s="104">
        <f>J14+J16+J15</f>
        <v>417.3099999999977</v>
      </c>
    </row>
    <row r="14" spans="1:10" ht="15.75" customHeight="1">
      <c r="A14" s="36" t="s">
        <v>11</v>
      </c>
      <c r="B14" s="172" t="s">
        <v>12</v>
      </c>
      <c r="C14" s="172"/>
      <c r="D14" s="172"/>
      <c r="E14" s="172"/>
      <c r="F14" s="172"/>
      <c r="G14" s="172"/>
      <c r="H14" s="105">
        <v>134404</v>
      </c>
      <c r="I14" s="105">
        <v>134404</v>
      </c>
      <c r="J14" s="107">
        <f>I14-H14</f>
        <v>0</v>
      </c>
    </row>
    <row r="15" spans="1:10" ht="14.25" customHeight="1">
      <c r="A15" s="36" t="s">
        <v>34</v>
      </c>
      <c r="B15" s="172" t="s">
        <v>35</v>
      </c>
      <c r="C15" s="172"/>
      <c r="D15" s="172"/>
      <c r="E15" s="172"/>
      <c r="F15" s="172"/>
      <c r="G15" s="172"/>
      <c r="H15" s="105">
        <v>23987.73</v>
      </c>
      <c r="I15" s="106">
        <v>23987.73</v>
      </c>
      <c r="J15" s="107">
        <f>I15-H15</f>
        <v>0</v>
      </c>
    </row>
    <row r="16" spans="1:10" ht="15.75" customHeight="1">
      <c r="A16" s="36" t="s">
        <v>13</v>
      </c>
      <c r="B16" s="134" t="s">
        <v>14</v>
      </c>
      <c r="C16" s="134"/>
      <c r="D16" s="134"/>
      <c r="E16" s="134"/>
      <c r="F16" s="134"/>
      <c r="G16" s="134"/>
      <c r="H16" s="108">
        <v>484056.62</v>
      </c>
      <c r="I16" s="109">
        <v>484473.93</v>
      </c>
      <c r="J16" s="110">
        <f>I16-H16</f>
        <v>417.3099999999977</v>
      </c>
    </row>
    <row r="17" spans="1:10" ht="15.75" customHeight="1">
      <c r="A17" s="9" t="s">
        <v>40</v>
      </c>
      <c r="B17" s="134" t="s">
        <v>67</v>
      </c>
      <c r="C17" s="134"/>
      <c r="D17" s="134"/>
      <c r="E17" s="134"/>
      <c r="F17" s="134"/>
      <c r="G17" s="134"/>
      <c r="H17" s="111">
        <v>0</v>
      </c>
      <c r="I17" s="112">
        <v>0</v>
      </c>
      <c r="J17" s="110">
        <f>I17-H17</f>
        <v>0</v>
      </c>
    </row>
    <row r="18" spans="1:13" ht="24" customHeight="1">
      <c r="A18" s="10" t="s">
        <v>96</v>
      </c>
      <c r="B18" s="134" t="s">
        <v>95</v>
      </c>
      <c r="C18" s="134"/>
      <c r="D18" s="134"/>
      <c r="E18" s="134"/>
      <c r="F18" s="134"/>
      <c r="G18" s="134"/>
      <c r="H18" s="93"/>
      <c r="I18" s="113">
        <v>-5667.91</v>
      </c>
      <c r="J18" s="94"/>
      <c r="K18" s="114"/>
      <c r="L18" s="114"/>
      <c r="M18" s="114"/>
    </row>
    <row r="19" spans="1:8" ht="13.5" thickBot="1">
      <c r="A19" s="155"/>
      <c r="B19" s="156"/>
      <c r="C19" s="156"/>
      <c r="D19" s="156"/>
      <c r="E19" s="156"/>
      <c r="F19" s="156"/>
      <c r="G19" s="156"/>
      <c r="H19" s="157"/>
    </row>
    <row r="20" spans="1:10" ht="24.75" thickBot="1">
      <c r="A20" s="135" t="s">
        <v>68</v>
      </c>
      <c r="B20" s="136"/>
      <c r="C20" s="136"/>
      <c r="D20" s="136"/>
      <c r="E20" s="136"/>
      <c r="F20" s="136"/>
      <c r="G20" s="137"/>
      <c r="H20" s="58" t="s">
        <v>31</v>
      </c>
      <c r="I20" s="49" t="s">
        <v>36</v>
      </c>
      <c r="J20" s="59" t="s">
        <v>37</v>
      </c>
    </row>
    <row r="21" spans="1:13" ht="16.5" customHeight="1" thickBot="1">
      <c r="A21" s="158" t="s">
        <v>86</v>
      </c>
      <c r="B21" s="159"/>
      <c r="C21" s="159"/>
      <c r="D21" s="159"/>
      <c r="E21" s="159"/>
      <c r="F21" s="159"/>
      <c r="G21" s="160"/>
      <c r="H21" s="95">
        <f>SUM(H22:H68)-0.01</f>
        <v>719892.8500000001</v>
      </c>
      <c r="I21" s="95">
        <f>SUM(I22:I68)-0.02</f>
        <v>720310.1600000001</v>
      </c>
      <c r="J21" s="96">
        <f>SUM(J22:J68)-0.01</f>
        <v>417.3099999999995</v>
      </c>
      <c r="L21" s="60"/>
      <c r="M21" s="60"/>
    </row>
    <row r="22" spans="1:10" ht="16.5" customHeight="1">
      <c r="A22" s="161" t="s">
        <v>30</v>
      </c>
      <c r="B22" s="162"/>
      <c r="C22" s="162"/>
      <c r="D22" s="162"/>
      <c r="E22" s="162"/>
      <c r="F22" s="162"/>
      <c r="G22" s="162"/>
      <c r="H22" s="70">
        <v>114786.01</v>
      </c>
      <c r="I22" s="70">
        <v>115068.43</v>
      </c>
      <c r="J22" s="181">
        <f>I22-H22</f>
        <v>282.41999999999825</v>
      </c>
    </row>
    <row r="23" spans="1:10" ht="16.5" customHeight="1">
      <c r="A23" s="163" t="s">
        <v>87</v>
      </c>
      <c r="B23" s="164"/>
      <c r="C23" s="164"/>
      <c r="D23" s="164"/>
      <c r="E23" s="164"/>
      <c r="F23" s="164"/>
      <c r="G23" s="165"/>
      <c r="H23" s="71">
        <v>956.59</v>
      </c>
      <c r="I23" s="72">
        <v>976.59</v>
      </c>
      <c r="J23" s="73">
        <f>I23-H23</f>
        <v>20</v>
      </c>
    </row>
    <row r="24" spans="1:10" ht="16.5" customHeight="1">
      <c r="A24" s="163" t="s">
        <v>88</v>
      </c>
      <c r="B24" s="164"/>
      <c r="C24" s="164"/>
      <c r="D24" s="164"/>
      <c r="E24" s="164"/>
      <c r="F24" s="164"/>
      <c r="G24" s="165"/>
      <c r="H24" s="71">
        <v>1770.15</v>
      </c>
      <c r="I24" s="72">
        <v>1770.15</v>
      </c>
      <c r="J24" s="73">
        <f aca="true" t="shared" si="0" ref="J24:J68">I24-H24</f>
        <v>0</v>
      </c>
    </row>
    <row r="25" spans="1:10" ht="16.5" customHeight="1">
      <c r="A25" s="166" t="s">
        <v>89</v>
      </c>
      <c r="B25" s="167"/>
      <c r="C25" s="167"/>
      <c r="D25" s="167"/>
      <c r="E25" s="167"/>
      <c r="F25" s="167"/>
      <c r="G25" s="167"/>
      <c r="H25" s="74">
        <v>2320.2</v>
      </c>
      <c r="I25" s="75">
        <v>2320.2</v>
      </c>
      <c r="J25" s="73">
        <f t="shared" si="0"/>
        <v>0</v>
      </c>
    </row>
    <row r="26" spans="1:10" ht="16.5" customHeight="1">
      <c r="A26" s="153" t="s">
        <v>90</v>
      </c>
      <c r="B26" s="154"/>
      <c r="C26" s="154"/>
      <c r="D26" s="154"/>
      <c r="E26" s="154"/>
      <c r="F26" s="154"/>
      <c r="G26" s="154"/>
      <c r="H26" s="74">
        <v>8444.14</v>
      </c>
      <c r="I26" s="75">
        <v>8644.14</v>
      </c>
      <c r="J26" s="73">
        <f t="shared" si="0"/>
        <v>200</v>
      </c>
    </row>
    <row r="27" spans="1:10" ht="16.5" customHeight="1">
      <c r="A27" s="153" t="s">
        <v>91</v>
      </c>
      <c r="B27" s="154"/>
      <c r="C27" s="154"/>
      <c r="D27" s="154"/>
      <c r="E27" s="154"/>
      <c r="F27" s="154"/>
      <c r="G27" s="154"/>
      <c r="H27" s="74">
        <v>1180.7</v>
      </c>
      <c r="I27" s="75">
        <v>1180.7</v>
      </c>
      <c r="J27" s="73">
        <f t="shared" si="0"/>
        <v>0</v>
      </c>
    </row>
    <row r="28" spans="1:10" ht="16.5" customHeight="1">
      <c r="A28" s="153" t="s">
        <v>92</v>
      </c>
      <c r="B28" s="154"/>
      <c r="C28" s="154"/>
      <c r="D28" s="154"/>
      <c r="E28" s="154"/>
      <c r="F28" s="154"/>
      <c r="G28" s="154"/>
      <c r="H28" s="74">
        <v>413.12</v>
      </c>
      <c r="I28" s="75">
        <v>413.12</v>
      </c>
      <c r="J28" s="73">
        <f t="shared" si="0"/>
        <v>0</v>
      </c>
    </row>
    <row r="29" spans="1:10" ht="16.5" customHeight="1">
      <c r="A29" s="153" t="s">
        <v>69</v>
      </c>
      <c r="B29" s="154"/>
      <c r="C29" s="154"/>
      <c r="D29" s="154"/>
      <c r="E29" s="154"/>
      <c r="F29" s="154"/>
      <c r="G29" s="154"/>
      <c r="H29" s="74">
        <v>6846.79</v>
      </c>
      <c r="I29" s="75">
        <v>4571.95</v>
      </c>
      <c r="J29" s="73">
        <f t="shared" si="0"/>
        <v>-2274.84</v>
      </c>
    </row>
    <row r="30" spans="1:10" ht="16.5" customHeight="1">
      <c r="A30" s="153" t="s">
        <v>70</v>
      </c>
      <c r="B30" s="154"/>
      <c r="C30" s="154"/>
      <c r="D30" s="154"/>
      <c r="E30" s="154"/>
      <c r="F30" s="154"/>
      <c r="G30" s="154"/>
      <c r="H30" s="74">
        <v>3977.4</v>
      </c>
      <c r="I30" s="75">
        <v>4055.9</v>
      </c>
      <c r="J30" s="73">
        <f t="shared" si="0"/>
        <v>78.5</v>
      </c>
    </row>
    <row r="31" spans="1:10" ht="16.5" customHeight="1">
      <c r="A31" s="151" t="s">
        <v>41</v>
      </c>
      <c r="B31" s="152"/>
      <c r="C31" s="152"/>
      <c r="D31" s="152"/>
      <c r="E31" s="152"/>
      <c r="F31" s="152"/>
      <c r="G31" s="152"/>
      <c r="H31" s="74">
        <v>18035.18</v>
      </c>
      <c r="I31" s="74">
        <v>17892.18</v>
      </c>
      <c r="J31" s="73">
        <f t="shared" si="0"/>
        <v>-143</v>
      </c>
    </row>
    <row r="32" spans="1:10" ht="16.5" customHeight="1">
      <c r="A32" s="151" t="s">
        <v>42</v>
      </c>
      <c r="B32" s="152"/>
      <c r="C32" s="152"/>
      <c r="D32" s="152"/>
      <c r="E32" s="152"/>
      <c r="F32" s="152"/>
      <c r="G32" s="152"/>
      <c r="H32" s="74">
        <v>22444.8</v>
      </c>
      <c r="I32" s="74">
        <v>22029.15</v>
      </c>
      <c r="J32" s="73">
        <f t="shared" si="0"/>
        <v>-415.6499999999978</v>
      </c>
    </row>
    <row r="33" spans="1:10" ht="16.5" customHeight="1">
      <c r="A33" s="151" t="s">
        <v>43</v>
      </c>
      <c r="B33" s="152"/>
      <c r="C33" s="152"/>
      <c r="D33" s="152"/>
      <c r="E33" s="152"/>
      <c r="F33" s="152"/>
      <c r="G33" s="152"/>
      <c r="H33" s="74">
        <v>11099.35</v>
      </c>
      <c r="I33" s="74">
        <v>11211.98</v>
      </c>
      <c r="J33" s="73">
        <f t="shared" si="0"/>
        <v>112.6299999999992</v>
      </c>
    </row>
    <row r="34" spans="1:10" ht="16.5" customHeight="1">
      <c r="A34" s="151" t="s">
        <v>44</v>
      </c>
      <c r="B34" s="152"/>
      <c r="C34" s="152"/>
      <c r="D34" s="152"/>
      <c r="E34" s="152"/>
      <c r="F34" s="152"/>
      <c r="G34" s="152"/>
      <c r="H34" s="74">
        <v>15860.99</v>
      </c>
      <c r="I34" s="74">
        <v>15803.11</v>
      </c>
      <c r="J34" s="73">
        <f t="shared" si="0"/>
        <v>-57.8799999999992</v>
      </c>
    </row>
    <row r="35" spans="1:10" ht="16.5" customHeight="1">
      <c r="A35" s="151" t="s">
        <v>45</v>
      </c>
      <c r="B35" s="152"/>
      <c r="C35" s="152"/>
      <c r="D35" s="152"/>
      <c r="E35" s="152"/>
      <c r="F35" s="152"/>
      <c r="G35" s="152"/>
      <c r="H35" s="74">
        <v>10573.78</v>
      </c>
      <c r="I35" s="74">
        <v>10518.78</v>
      </c>
      <c r="J35" s="73">
        <f t="shared" si="0"/>
        <v>-55</v>
      </c>
    </row>
    <row r="36" spans="1:10" ht="16.5" customHeight="1">
      <c r="A36" s="151" t="s">
        <v>46</v>
      </c>
      <c r="B36" s="152"/>
      <c r="C36" s="152"/>
      <c r="D36" s="152"/>
      <c r="E36" s="152"/>
      <c r="F36" s="152"/>
      <c r="G36" s="152"/>
      <c r="H36" s="74">
        <v>4426.63</v>
      </c>
      <c r="I36" s="74">
        <v>4569.63</v>
      </c>
      <c r="J36" s="73">
        <f t="shared" si="0"/>
        <v>143</v>
      </c>
    </row>
    <row r="37" spans="1:10" ht="16.5" customHeight="1">
      <c r="A37" s="151" t="s">
        <v>47</v>
      </c>
      <c r="B37" s="152"/>
      <c r="C37" s="152"/>
      <c r="D37" s="152"/>
      <c r="E37" s="152"/>
      <c r="F37" s="152"/>
      <c r="G37" s="152"/>
      <c r="H37" s="74">
        <v>5273.64</v>
      </c>
      <c r="I37" s="74">
        <v>5243.64</v>
      </c>
      <c r="J37" s="73">
        <f t="shared" si="0"/>
        <v>-30</v>
      </c>
    </row>
    <row r="38" spans="1:10" ht="16.5" customHeight="1">
      <c r="A38" s="151" t="s">
        <v>48</v>
      </c>
      <c r="B38" s="152"/>
      <c r="C38" s="152"/>
      <c r="D38" s="152"/>
      <c r="E38" s="152"/>
      <c r="F38" s="152"/>
      <c r="G38" s="152"/>
      <c r="H38" s="74">
        <v>14239.49</v>
      </c>
      <c r="I38" s="74">
        <v>14183.49</v>
      </c>
      <c r="J38" s="73">
        <f t="shared" si="0"/>
        <v>-56</v>
      </c>
    </row>
    <row r="39" spans="1:10" ht="16.5" customHeight="1">
      <c r="A39" s="151" t="s">
        <v>49</v>
      </c>
      <c r="B39" s="152"/>
      <c r="C39" s="152"/>
      <c r="D39" s="152"/>
      <c r="E39" s="152"/>
      <c r="F39" s="152"/>
      <c r="G39" s="152"/>
      <c r="H39" s="74">
        <v>24773.63</v>
      </c>
      <c r="I39" s="74">
        <v>24601.63</v>
      </c>
      <c r="J39" s="73">
        <f t="shared" si="0"/>
        <v>-172</v>
      </c>
    </row>
    <row r="40" spans="1:10" ht="16.5" customHeight="1">
      <c r="A40" s="151" t="s">
        <v>50</v>
      </c>
      <c r="B40" s="152"/>
      <c r="C40" s="152"/>
      <c r="D40" s="152"/>
      <c r="E40" s="152"/>
      <c r="F40" s="152"/>
      <c r="G40" s="152"/>
      <c r="H40" s="74">
        <v>5772.45</v>
      </c>
      <c r="I40" s="74">
        <v>5733.45</v>
      </c>
      <c r="J40" s="73">
        <f t="shared" si="0"/>
        <v>-39</v>
      </c>
    </row>
    <row r="41" spans="1:10" ht="16.5" customHeight="1">
      <c r="A41" s="151" t="s">
        <v>51</v>
      </c>
      <c r="B41" s="152"/>
      <c r="C41" s="152"/>
      <c r="D41" s="152"/>
      <c r="E41" s="152"/>
      <c r="F41" s="152"/>
      <c r="G41" s="152"/>
      <c r="H41" s="74">
        <v>8067.25</v>
      </c>
      <c r="I41" s="74">
        <v>8017.25</v>
      </c>
      <c r="J41" s="73">
        <f t="shared" si="0"/>
        <v>-50</v>
      </c>
    </row>
    <row r="42" spans="1:10" ht="16.5" customHeight="1">
      <c r="A42" s="151" t="s">
        <v>52</v>
      </c>
      <c r="B42" s="152"/>
      <c r="C42" s="152"/>
      <c r="D42" s="152"/>
      <c r="E42" s="152"/>
      <c r="F42" s="152"/>
      <c r="G42" s="152"/>
      <c r="H42" s="74">
        <v>4435.45</v>
      </c>
      <c r="I42" s="74">
        <v>4406.45</v>
      </c>
      <c r="J42" s="73">
        <f t="shared" si="0"/>
        <v>-29</v>
      </c>
    </row>
    <row r="43" spans="1:10" ht="16.5" customHeight="1">
      <c r="A43" s="151" t="s">
        <v>93</v>
      </c>
      <c r="B43" s="152"/>
      <c r="C43" s="152"/>
      <c r="D43" s="152"/>
      <c r="E43" s="152"/>
      <c r="F43" s="152"/>
      <c r="G43" s="152"/>
      <c r="H43" s="74">
        <v>9845.04</v>
      </c>
      <c r="I43" s="74">
        <v>9754.04</v>
      </c>
      <c r="J43" s="73">
        <f t="shared" si="0"/>
        <v>-91</v>
      </c>
    </row>
    <row r="44" spans="1:10" ht="16.5" customHeight="1">
      <c r="A44" s="151" t="s">
        <v>53</v>
      </c>
      <c r="B44" s="152"/>
      <c r="C44" s="152"/>
      <c r="D44" s="152"/>
      <c r="E44" s="152"/>
      <c r="F44" s="152"/>
      <c r="G44" s="152"/>
      <c r="H44" s="74">
        <v>27333.49</v>
      </c>
      <c r="I44" s="75">
        <v>27530.45</v>
      </c>
      <c r="J44" s="73">
        <f>I44-H44+0.01</f>
        <v>196.96999999999912</v>
      </c>
    </row>
    <row r="45" spans="1:10" ht="16.5" customHeight="1">
      <c r="A45" s="151" t="s">
        <v>54</v>
      </c>
      <c r="B45" s="152"/>
      <c r="C45" s="152"/>
      <c r="D45" s="152"/>
      <c r="E45" s="152"/>
      <c r="F45" s="152"/>
      <c r="G45" s="152"/>
      <c r="H45" s="74">
        <v>29931.74</v>
      </c>
      <c r="I45" s="74">
        <v>29764.14</v>
      </c>
      <c r="J45" s="73">
        <f t="shared" si="0"/>
        <v>-167.60000000000218</v>
      </c>
    </row>
    <row r="46" spans="1:10" ht="16.5" customHeight="1">
      <c r="A46" s="151" t="s">
        <v>94</v>
      </c>
      <c r="B46" s="152"/>
      <c r="C46" s="152"/>
      <c r="D46" s="152"/>
      <c r="E46" s="152"/>
      <c r="F46" s="152"/>
      <c r="G46" s="152"/>
      <c r="H46" s="74">
        <v>28152.86</v>
      </c>
      <c r="I46" s="75">
        <v>28656.86</v>
      </c>
      <c r="J46" s="73">
        <f t="shared" si="0"/>
        <v>504</v>
      </c>
    </row>
    <row r="47" spans="1:10" ht="16.5" customHeight="1">
      <c r="A47" s="151" t="s">
        <v>55</v>
      </c>
      <c r="B47" s="152"/>
      <c r="C47" s="152"/>
      <c r="D47" s="152"/>
      <c r="E47" s="152"/>
      <c r="F47" s="152"/>
      <c r="G47" s="152"/>
      <c r="H47" s="74">
        <v>22232.89</v>
      </c>
      <c r="I47" s="75">
        <v>22348.69</v>
      </c>
      <c r="J47" s="73">
        <f t="shared" si="0"/>
        <v>115.79999999999927</v>
      </c>
    </row>
    <row r="48" spans="1:10" ht="16.5" customHeight="1">
      <c r="A48" s="151" t="s">
        <v>56</v>
      </c>
      <c r="B48" s="152"/>
      <c r="C48" s="152"/>
      <c r="D48" s="152"/>
      <c r="E48" s="152"/>
      <c r="F48" s="152"/>
      <c r="G48" s="152"/>
      <c r="H48" s="74">
        <v>16824.09</v>
      </c>
      <c r="I48" s="75">
        <v>17008.72</v>
      </c>
      <c r="J48" s="73">
        <f t="shared" si="0"/>
        <v>184.63000000000102</v>
      </c>
    </row>
    <row r="49" spans="1:10" ht="16.5" customHeight="1">
      <c r="A49" s="151" t="s">
        <v>57</v>
      </c>
      <c r="B49" s="152"/>
      <c r="C49" s="152"/>
      <c r="D49" s="152"/>
      <c r="E49" s="152"/>
      <c r="F49" s="152"/>
      <c r="G49" s="152"/>
      <c r="H49" s="74">
        <v>24829.39</v>
      </c>
      <c r="I49" s="75">
        <v>24924.39</v>
      </c>
      <c r="J49" s="73">
        <f t="shared" si="0"/>
        <v>95</v>
      </c>
    </row>
    <row r="50" spans="1:10" ht="16.5" customHeight="1">
      <c r="A50" s="151" t="s">
        <v>58</v>
      </c>
      <c r="B50" s="152"/>
      <c r="C50" s="152"/>
      <c r="D50" s="152"/>
      <c r="E50" s="152"/>
      <c r="F50" s="152"/>
      <c r="G50" s="152"/>
      <c r="H50" s="74">
        <v>41917.14</v>
      </c>
      <c r="I50" s="74">
        <v>41962.14</v>
      </c>
      <c r="J50" s="73">
        <f t="shared" si="0"/>
        <v>45</v>
      </c>
    </row>
    <row r="51" spans="1:10" ht="16.5" customHeight="1">
      <c r="A51" s="151" t="s">
        <v>59</v>
      </c>
      <c r="B51" s="152"/>
      <c r="C51" s="152"/>
      <c r="D51" s="152"/>
      <c r="E51" s="152"/>
      <c r="F51" s="152"/>
      <c r="G51" s="152"/>
      <c r="H51" s="74">
        <v>15989.45</v>
      </c>
      <c r="I51" s="75">
        <v>16034.45</v>
      </c>
      <c r="J51" s="73">
        <f t="shared" si="0"/>
        <v>45</v>
      </c>
    </row>
    <row r="52" spans="1:10" ht="16.5" customHeight="1">
      <c r="A52" s="151" t="s">
        <v>60</v>
      </c>
      <c r="B52" s="152"/>
      <c r="C52" s="152"/>
      <c r="D52" s="152"/>
      <c r="E52" s="152"/>
      <c r="F52" s="152"/>
      <c r="G52" s="152"/>
      <c r="H52" s="74">
        <v>30739.45</v>
      </c>
      <c r="I52" s="75">
        <v>30864.45</v>
      </c>
      <c r="J52" s="73">
        <f t="shared" si="0"/>
        <v>125</v>
      </c>
    </row>
    <row r="53" spans="1:10" ht="16.5" customHeight="1">
      <c r="A53" s="151" t="s">
        <v>61</v>
      </c>
      <c r="B53" s="152"/>
      <c r="C53" s="152"/>
      <c r="D53" s="152"/>
      <c r="E53" s="152"/>
      <c r="F53" s="152"/>
      <c r="G53" s="152"/>
      <c r="H53" s="74">
        <v>16419.08</v>
      </c>
      <c r="I53" s="75">
        <v>16464.08</v>
      </c>
      <c r="J53" s="73">
        <f t="shared" si="0"/>
        <v>45</v>
      </c>
    </row>
    <row r="54" spans="1:10" ht="16.5" customHeight="1">
      <c r="A54" s="151" t="s">
        <v>62</v>
      </c>
      <c r="B54" s="152"/>
      <c r="C54" s="152"/>
      <c r="D54" s="152"/>
      <c r="E54" s="152"/>
      <c r="F54" s="152"/>
      <c r="G54" s="152"/>
      <c r="H54" s="74">
        <v>13203.19</v>
      </c>
      <c r="I54" s="75">
        <v>13330.81</v>
      </c>
      <c r="J54" s="73">
        <f t="shared" si="0"/>
        <v>127.61999999999898</v>
      </c>
    </row>
    <row r="55" spans="1:10" ht="16.5" customHeight="1">
      <c r="A55" s="151" t="s">
        <v>63</v>
      </c>
      <c r="B55" s="152"/>
      <c r="C55" s="152"/>
      <c r="D55" s="152"/>
      <c r="E55" s="152"/>
      <c r="F55" s="152"/>
      <c r="G55" s="152"/>
      <c r="H55" s="74">
        <v>57842.16</v>
      </c>
      <c r="I55" s="75">
        <v>58036.16</v>
      </c>
      <c r="J55" s="73">
        <f t="shared" si="0"/>
        <v>194</v>
      </c>
    </row>
    <row r="56" spans="1:10" ht="16.5" customHeight="1">
      <c r="A56" s="151" t="s">
        <v>64</v>
      </c>
      <c r="B56" s="152"/>
      <c r="C56" s="152"/>
      <c r="D56" s="152"/>
      <c r="E56" s="152"/>
      <c r="F56" s="152"/>
      <c r="G56" s="152"/>
      <c r="H56" s="74">
        <v>7639.32</v>
      </c>
      <c r="I56" s="75">
        <v>7566.52</v>
      </c>
      <c r="J56" s="73">
        <f t="shared" si="0"/>
        <v>-72.79999999999927</v>
      </c>
    </row>
    <row r="57" spans="1:10" ht="16.5" customHeight="1">
      <c r="A57" s="151" t="s">
        <v>65</v>
      </c>
      <c r="B57" s="152"/>
      <c r="C57" s="152"/>
      <c r="D57" s="152"/>
      <c r="E57" s="152"/>
      <c r="F57" s="152"/>
      <c r="G57" s="152"/>
      <c r="H57" s="74">
        <v>8076.53</v>
      </c>
      <c r="I57" s="75">
        <v>8079.03</v>
      </c>
      <c r="J57" s="73">
        <f t="shared" si="0"/>
        <v>2.5</v>
      </c>
    </row>
    <row r="58" spans="1:10" ht="16.5" customHeight="1">
      <c r="A58" s="151" t="s">
        <v>66</v>
      </c>
      <c r="B58" s="152"/>
      <c r="C58" s="152"/>
      <c r="D58" s="152"/>
      <c r="E58" s="152"/>
      <c r="F58" s="152"/>
      <c r="G58" s="152"/>
      <c r="H58" s="74">
        <v>9353.1</v>
      </c>
      <c r="I58" s="75">
        <v>9398.1</v>
      </c>
      <c r="J58" s="73">
        <f t="shared" si="0"/>
        <v>45</v>
      </c>
    </row>
    <row r="59" spans="1:10" ht="16.5" customHeight="1">
      <c r="A59" s="151" t="s">
        <v>71</v>
      </c>
      <c r="B59" s="152"/>
      <c r="C59" s="152"/>
      <c r="D59" s="152"/>
      <c r="E59" s="152"/>
      <c r="F59" s="152"/>
      <c r="G59" s="152"/>
      <c r="H59" s="74">
        <v>6746.56</v>
      </c>
      <c r="I59" s="74">
        <v>6746.56</v>
      </c>
      <c r="J59" s="73">
        <f t="shared" si="0"/>
        <v>0</v>
      </c>
    </row>
    <row r="60" spans="1:10" ht="16.5" customHeight="1">
      <c r="A60" s="151" t="s">
        <v>72</v>
      </c>
      <c r="B60" s="152"/>
      <c r="C60" s="152"/>
      <c r="D60" s="152"/>
      <c r="E60" s="152"/>
      <c r="F60" s="152"/>
      <c r="G60" s="152"/>
      <c r="H60" s="74">
        <v>3017.4</v>
      </c>
      <c r="I60" s="74">
        <v>3139.78</v>
      </c>
      <c r="J60" s="73">
        <f t="shared" si="0"/>
        <v>122.38000000000011</v>
      </c>
    </row>
    <row r="61" spans="1:10" ht="16.5" customHeight="1">
      <c r="A61" s="151" t="s">
        <v>73</v>
      </c>
      <c r="B61" s="152"/>
      <c r="C61" s="152"/>
      <c r="D61" s="152"/>
      <c r="E61" s="152"/>
      <c r="F61" s="152"/>
      <c r="G61" s="152"/>
      <c r="H61" s="74">
        <v>3430.79</v>
      </c>
      <c r="I61" s="74">
        <v>3877.77</v>
      </c>
      <c r="J61" s="73">
        <f t="shared" si="0"/>
        <v>446.98</v>
      </c>
    </row>
    <row r="62" spans="1:10" ht="16.5" customHeight="1">
      <c r="A62" s="151" t="s">
        <v>74</v>
      </c>
      <c r="B62" s="152"/>
      <c r="C62" s="152"/>
      <c r="D62" s="152"/>
      <c r="E62" s="152"/>
      <c r="F62" s="152"/>
      <c r="G62" s="152"/>
      <c r="H62" s="74">
        <v>3877.19</v>
      </c>
      <c r="I62" s="74">
        <v>3860.19</v>
      </c>
      <c r="J62" s="73">
        <f t="shared" si="0"/>
        <v>-17</v>
      </c>
    </row>
    <row r="63" spans="1:10" ht="16.5" customHeight="1">
      <c r="A63" s="151" t="s">
        <v>75</v>
      </c>
      <c r="B63" s="152"/>
      <c r="C63" s="152"/>
      <c r="D63" s="152"/>
      <c r="E63" s="152"/>
      <c r="F63" s="152"/>
      <c r="G63" s="152"/>
      <c r="H63" s="74">
        <v>5133.8</v>
      </c>
      <c r="I63" s="75">
        <v>5452.5</v>
      </c>
      <c r="J63" s="73">
        <f t="shared" si="0"/>
        <v>318.6999999999998</v>
      </c>
    </row>
    <row r="64" spans="1:10" ht="16.5" customHeight="1">
      <c r="A64" s="151" t="s">
        <v>76</v>
      </c>
      <c r="B64" s="152"/>
      <c r="C64" s="152"/>
      <c r="D64" s="152"/>
      <c r="E64" s="152"/>
      <c r="F64" s="152"/>
      <c r="G64" s="152"/>
      <c r="H64" s="74">
        <v>5689.04</v>
      </c>
      <c r="I64" s="75">
        <v>5699.04</v>
      </c>
      <c r="J64" s="73">
        <f t="shared" si="0"/>
        <v>10</v>
      </c>
    </row>
    <row r="65" spans="1:10" ht="16.5" customHeight="1">
      <c r="A65" s="151" t="s">
        <v>77</v>
      </c>
      <c r="B65" s="152"/>
      <c r="C65" s="152"/>
      <c r="D65" s="152"/>
      <c r="E65" s="152"/>
      <c r="F65" s="152"/>
      <c r="G65" s="152"/>
      <c r="H65" s="74">
        <v>5873.09</v>
      </c>
      <c r="I65" s="75">
        <v>7010.91</v>
      </c>
      <c r="J65" s="73">
        <f>I65-H65-0.01</f>
        <v>1137.8099999999997</v>
      </c>
    </row>
    <row r="66" spans="1:10" ht="16.5" customHeight="1">
      <c r="A66" s="151" t="s">
        <v>78</v>
      </c>
      <c r="B66" s="152"/>
      <c r="C66" s="152"/>
      <c r="D66" s="152"/>
      <c r="E66" s="152"/>
      <c r="F66" s="152"/>
      <c r="G66" s="152"/>
      <c r="H66" s="74">
        <v>4485.48</v>
      </c>
      <c r="I66" s="75">
        <v>4596.13</v>
      </c>
      <c r="J66" s="73">
        <f t="shared" si="0"/>
        <v>110.65000000000055</v>
      </c>
    </row>
    <row r="67" spans="1:10" ht="16.5" customHeight="1">
      <c r="A67" s="151" t="s">
        <v>79</v>
      </c>
      <c r="B67" s="152"/>
      <c r="C67" s="152"/>
      <c r="D67" s="152"/>
      <c r="E67" s="152"/>
      <c r="F67" s="152"/>
      <c r="G67" s="152"/>
      <c r="H67" s="74">
        <v>5764.18</v>
      </c>
      <c r="I67" s="75">
        <v>5878.24</v>
      </c>
      <c r="J67" s="73">
        <f t="shared" si="0"/>
        <v>114.05999999999949</v>
      </c>
    </row>
    <row r="68" spans="1:10" ht="16.5" customHeight="1">
      <c r="A68" s="149" t="s">
        <v>80</v>
      </c>
      <c r="B68" s="150"/>
      <c r="C68" s="150"/>
      <c r="D68" s="150"/>
      <c r="E68" s="150"/>
      <c r="F68" s="150"/>
      <c r="G68" s="150"/>
      <c r="H68" s="76">
        <v>29848.67</v>
      </c>
      <c r="I68" s="77">
        <v>29114.11</v>
      </c>
      <c r="J68" s="73">
        <f t="shared" si="0"/>
        <v>-734.5599999999977</v>
      </c>
    </row>
    <row r="69" spans="1:10" ht="16.5" customHeight="1">
      <c r="A69" s="138" t="s">
        <v>81</v>
      </c>
      <c r="B69" s="139"/>
      <c r="C69" s="139"/>
      <c r="D69" s="139"/>
      <c r="E69" s="139"/>
      <c r="F69" s="139"/>
      <c r="G69" s="140"/>
      <c r="H69" s="78">
        <f>SUM(H70:H81)</f>
        <v>59697.2</v>
      </c>
      <c r="I69" s="79">
        <f>SUM(I70:I81)</f>
        <v>60042.299999999996</v>
      </c>
      <c r="J69" s="46">
        <f aca="true" t="shared" si="1" ref="J69:J81">I69-H69</f>
        <v>345.09999999999854</v>
      </c>
    </row>
    <row r="70" spans="1:10" ht="16.5" customHeight="1">
      <c r="A70" s="141" t="s">
        <v>15</v>
      </c>
      <c r="B70" s="142"/>
      <c r="C70" s="142"/>
      <c r="D70" s="142"/>
      <c r="E70" s="142"/>
      <c r="F70" s="142"/>
      <c r="G70" s="143"/>
      <c r="H70" s="80">
        <f>F90</f>
        <v>3131.1420000000003</v>
      </c>
      <c r="I70" s="81">
        <f>J90</f>
        <v>3151.342</v>
      </c>
      <c r="J70" s="88">
        <f>I70-H70</f>
        <v>20.199999999999818</v>
      </c>
    </row>
    <row r="71" spans="1:10" ht="16.5" customHeight="1">
      <c r="A71" s="141" t="s">
        <v>16</v>
      </c>
      <c r="B71" s="142"/>
      <c r="C71" s="142"/>
      <c r="D71" s="142"/>
      <c r="E71" s="142"/>
      <c r="F71" s="142"/>
      <c r="G71" s="143"/>
      <c r="H71" s="80">
        <f aca="true" t="shared" si="2" ref="H71:H81">F91</f>
        <v>7688.665</v>
      </c>
      <c r="I71" s="81">
        <f aca="true" t="shared" si="3" ref="I71:I81">J91</f>
        <v>7728.065</v>
      </c>
      <c r="J71" s="88">
        <f t="shared" si="1"/>
        <v>39.399999999999636</v>
      </c>
    </row>
    <row r="72" spans="1:10" ht="16.5" customHeight="1">
      <c r="A72" s="141" t="s">
        <v>17</v>
      </c>
      <c r="B72" s="142"/>
      <c r="C72" s="142"/>
      <c r="D72" s="142"/>
      <c r="E72" s="142"/>
      <c r="F72" s="142"/>
      <c r="G72" s="143"/>
      <c r="H72" s="80">
        <f t="shared" si="2"/>
        <v>3344.785</v>
      </c>
      <c r="I72" s="81">
        <f t="shared" si="3"/>
        <v>3384.1850000000004</v>
      </c>
      <c r="J72" s="88">
        <f t="shared" si="1"/>
        <v>39.400000000000546</v>
      </c>
    </row>
    <row r="73" spans="1:10" ht="16.5" customHeight="1">
      <c r="A73" s="141" t="s">
        <v>18</v>
      </c>
      <c r="B73" s="142"/>
      <c r="C73" s="142"/>
      <c r="D73" s="142"/>
      <c r="E73" s="142"/>
      <c r="F73" s="142"/>
      <c r="G73" s="143"/>
      <c r="H73" s="80">
        <f t="shared" si="2"/>
        <v>1842.105</v>
      </c>
      <c r="I73" s="81">
        <f t="shared" si="3"/>
        <v>1862.205</v>
      </c>
      <c r="J73" s="88">
        <f t="shared" si="1"/>
        <v>20.09999999999991</v>
      </c>
    </row>
    <row r="74" spans="1:10" ht="16.5" customHeight="1">
      <c r="A74" s="141" t="s">
        <v>19</v>
      </c>
      <c r="B74" s="142"/>
      <c r="C74" s="142"/>
      <c r="D74" s="142"/>
      <c r="E74" s="142"/>
      <c r="F74" s="142"/>
      <c r="G74" s="143"/>
      <c r="H74" s="80">
        <f t="shared" si="2"/>
        <v>3248.9849999999997</v>
      </c>
      <c r="I74" s="81">
        <f t="shared" si="3"/>
        <v>3271.785</v>
      </c>
      <c r="J74" s="88">
        <f t="shared" si="1"/>
        <v>22.800000000000182</v>
      </c>
    </row>
    <row r="75" spans="1:10" ht="16.5" customHeight="1">
      <c r="A75" s="141" t="s">
        <v>20</v>
      </c>
      <c r="B75" s="142"/>
      <c r="C75" s="142"/>
      <c r="D75" s="142"/>
      <c r="E75" s="142"/>
      <c r="F75" s="142"/>
      <c r="G75" s="143"/>
      <c r="H75" s="80">
        <f t="shared" si="2"/>
        <v>3121.488</v>
      </c>
      <c r="I75" s="81">
        <f t="shared" si="3"/>
        <v>3160.888</v>
      </c>
      <c r="J75" s="88">
        <f t="shared" si="1"/>
        <v>39.40000000000009</v>
      </c>
    </row>
    <row r="76" spans="1:10" ht="16.5" customHeight="1">
      <c r="A76" s="141" t="s">
        <v>21</v>
      </c>
      <c r="B76" s="142"/>
      <c r="C76" s="142"/>
      <c r="D76" s="142"/>
      <c r="E76" s="142"/>
      <c r="F76" s="142"/>
      <c r="G76" s="143"/>
      <c r="H76" s="80">
        <f t="shared" si="2"/>
        <v>4233.707</v>
      </c>
      <c r="I76" s="81">
        <f t="shared" si="3"/>
        <v>4273.107</v>
      </c>
      <c r="J76" s="88">
        <f t="shared" si="1"/>
        <v>39.399999999999636</v>
      </c>
    </row>
    <row r="77" spans="1:10" ht="16.5" customHeight="1">
      <c r="A77" s="141" t="s">
        <v>22</v>
      </c>
      <c r="B77" s="142"/>
      <c r="C77" s="142"/>
      <c r="D77" s="142"/>
      <c r="E77" s="142"/>
      <c r="F77" s="142"/>
      <c r="G77" s="143"/>
      <c r="H77" s="80">
        <f t="shared" si="2"/>
        <v>2848.668</v>
      </c>
      <c r="I77" s="81">
        <f t="shared" si="3"/>
        <v>2871.4680000000003</v>
      </c>
      <c r="J77" s="88">
        <f t="shared" si="1"/>
        <v>22.800000000000182</v>
      </c>
    </row>
    <row r="78" spans="1:10" ht="16.5" customHeight="1">
      <c r="A78" s="141" t="s">
        <v>23</v>
      </c>
      <c r="B78" s="142"/>
      <c r="C78" s="142"/>
      <c r="D78" s="142"/>
      <c r="E78" s="142"/>
      <c r="F78" s="142"/>
      <c r="G78" s="143"/>
      <c r="H78" s="80">
        <f t="shared" si="2"/>
        <v>2824.566</v>
      </c>
      <c r="I78" s="81">
        <f t="shared" si="3"/>
        <v>2847.366</v>
      </c>
      <c r="J78" s="88">
        <f t="shared" si="1"/>
        <v>22.800000000000182</v>
      </c>
    </row>
    <row r="79" spans="1:10" ht="16.5" customHeight="1">
      <c r="A79" s="141" t="s">
        <v>24</v>
      </c>
      <c r="B79" s="142"/>
      <c r="C79" s="142"/>
      <c r="D79" s="142"/>
      <c r="E79" s="142"/>
      <c r="F79" s="142"/>
      <c r="G79" s="143"/>
      <c r="H79" s="80">
        <f t="shared" si="2"/>
        <v>4723.457</v>
      </c>
      <c r="I79" s="81">
        <f t="shared" si="3"/>
        <v>4762.857</v>
      </c>
      <c r="J79" s="88">
        <f t="shared" si="1"/>
        <v>39.399999999999636</v>
      </c>
    </row>
    <row r="80" spans="1:10" ht="16.5" customHeight="1">
      <c r="A80" s="141" t="s">
        <v>25</v>
      </c>
      <c r="B80" s="142"/>
      <c r="C80" s="142"/>
      <c r="D80" s="142"/>
      <c r="E80" s="142"/>
      <c r="F80" s="142"/>
      <c r="G80" s="143"/>
      <c r="H80" s="80">
        <f t="shared" si="2"/>
        <v>10628.96</v>
      </c>
      <c r="I80" s="81">
        <f t="shared" si="3"/>
        <v>10668.359999999999</v>
      </c>
      <c r="J80" s="88">
        <f t="shared" si="1"/>
        <v>39.399999999999636</v>
      </c>
    </row>
    <row r="81" spans="1:10" ht="15.75" customHeight="1" thickBot="1">
      <c r="A81" s="146" t="s">
        <v>26</v>
      </c>
      <c r="B81" s="147"/>
      <c r="C81" s="147"/>
      <c r="D81" s="147"/>
      <c r="E81" s="147"/>
      <c r="F81" s="147"/>
      <c r="G81" s="148"/>
      <c r="H81" s="82">
        <f t="shared" si="2"/>
        <v>12060.671999999999</v>
      </c>
      <c r="I81" s="83">
        <f t="shared" si="3"/>
        <v>12060.671999999999</v>
      </c>
      <c r="J81" s="89">
        <f t="shared" si="1"/>
        <v>0</v>
      </c>
    </row>
    <row r="82" spans="1:11" ht="15.75" customHeight="1">
      <c r="A82" s="38"/>
      <c r="B82" s="38"/>
      <c r="C82" s="38"/>
      <c r="D82" s="38"/>
      <c r="E82" s="38"/>
      <c r="F82" s="38"/>
      <c r="G82" s="38"/>
      <c r="H82" s="39"/>
      <c r="I82" s="39"/>
      <c r="J82" s="40"/>
      <c r="K82" s="48"/>
    </row>
    <row r="83" spans="1:10" ht="15">
      <c r="A83" s="28"/>
      <c r="B83" s="29"/>
      <c r="C83" s="24"/>
      <c r="D83" s="24"/>
      <c r="E83" s="25"/>
      <c r="F83" s="26"/>
      <c r="G83" s="30"/>
      <c r="H83" s="42"/>
      <c r="I83" s="42"/>
      <c r="J83" s="31"/>
    </row>
    <row r="84" spans="1:10" ht="15">
      <c r="A84" s="28"/>
      <c r="B84" s="29"/>
      <c r="C84" s="24"/>
      <c r="D84" s="24"/>
      <c r="E84" s="25"/>
      <c r="F84" s="26"/>
      <c r="G84" s="30"/>
      <c r="H84" s="42"/>
      <c r="I84" s="42"/>
      <c r="J84" s="31"/>
    </row>
    <row r="85" spans="1:10" ht="18.75">
      <c r="A85" s="123" t="s">
        <v>0</v>
      </c>
      <c r="B85" s="123"/>
      <c r="C85" s="123"/>
      <c r="D85" s="123"/>
      <c r="E85" s="123"/>
      <c r="F85" s="123"/>
      <c r="G85" s="123"/>
      <c r="H85" s="123"/>
      <c r="I85" s="123"/>
      <c r="J85" s="123"/>
    </row>
    <row r="86" spans="1:10" ht="15" thickBot="1">
      <c r="A86" s="3"/>
      <c r="B86" s="3"/>
      <c r="C86" s="3"/>
      <c r="D86" s="3"/>
      <c r="E86" s="3"/>
      <c r="F86" s="3"/>
      <c r="G86" s="3"/>
      <c r="H86" s="43"/>
      <c r="I86" s="47"/>
      <c r="J86" s="2"/>
    </row>
    <row r="87" spans="1:10" ht="13.5" thickBot="1">
      <c r="A87" s="124" t="s">
        <v>1</v>
      </c>
      <c r="B87" s="126" t="s">
        <v>32</v>
      </c>
      <c r="C87" s="127"/>
      <c r="D87" s="127"/>
      <c r="E87" s="127"/>
      <c r="F87" s="128"/>
      <c r="G87" s="129" t="s">
        <v>38</v>
      </c>
      <c r="H87" s="130"/>
      <c r="I87" s="130"/>
      <c r="J87" s="131"/>
    </row>
    <row r="88" spans="1:12" ht="105.75" customHeight="1" thickBot="1">
      <c r="A88" s="125"/>
      <c r="B88" s="51" t="s">
        <v>99</v>
      </c>
      <c r="C88" s="132" t="s">
        <v>97</v>
      </c>
      <c r="D88" s="133"/>
      <c r="E88" s="52" t="s">
        <v>39</v>
      </c>
      <c r="F88" s="53" t="s">
        <v>29</v>
      </c>
      <c r="G88" s="54" t="s">
        <v>98</v>
      </c>
      <c r="H88" s="55" t="s">
        <v>97</v>
      </c>
      <c r="I88" s="56" t="s">
        <v>100</v>
      </c>
      <c r="J88" s="57" t="s">
        <v>29</v>
      </c>
      <c r="L88" s="90"/>
    </row>
    <row r="89" spans="1:12" ht="16.5" thickBot="1">
      <c r="A89" s="8" t="s">
        <v>27</v>
      </c>
      <c r="B89" s="50">
        <f>SUM(B90:B101)</f>
        <v>50532</v>
      </c>
      <c r="C89" s="119">
        <f>SUM(C90:C101)</f>
        <v>3119.2000000000003</v>
      </c>
      <c r="D89" s="120"/>
      <c r="E89" s="87">
        <f>SUM(E90:E101)</f>
        <v>6046</v>
      </c>
      <c r="F89" s="11">
        <f>B89+E89+C89</f>
        <v>59697.2</v>
      </c>
      <c r="G89" s="50">
        <f>SUM(G90:G101)</f>
        <v>50532</v>
      </c>
      <c r="H89" s="67">
        <f>SUM(H90:H101)</f>
        <v>3119.2000000000003</v>
      </c>
      <c r="I89" s="87">
        <f>SUM(I90:I101)</f>
        <v>6391.1</v>
      </c>
      <c r="J89" s="86">
        <f>SUM(J90:J101)</f>
        <v>60042.299999999996</v>
      </c>
      <c r="L89" s="90"/>
    </row>
    <row r="90" spans="1:12" ht="15.75">
      <c r="A90" s="4" t="s">
        <v>15</v>
      </c>
      <c r="B90" s="12">
        <f>2765.5+139.59</f>
        <v>2905.09</v>
      </c>
      <c r="C90" s="121">
        <f>156.334+8.718</f>
        <v>165.052</v>
      </c>
      <c r="D90" s="122"/>
      <c r="E90" s="91">
        <v>61</v>
      </c>
      <c r="F90" s="15">
        <f>B90+E90+C90</f>
        <v>3131.1420000000003</v>
      </c>
      <c r="G90" s="12">
        <f>2765.5+139.59</f>
        <v>2905.09</v>
      </c>
      <c r="H90" s="64">
        <f>156.334+8.718</f>
        <v>165.052</v>
      </c>
      <c r="I90" s="91">
        <v>81.2</v>
      </c>
      <c r="J90" s="68">
        <f>G90+I90+H90</f>
        <v>3151.342</v>
      </c>
      <c r="L90" s="90"/>
    </row>
    <row r="91" spans="1:12" ht="15.75">
      <c r="A91" s="5" t="s">
        <v>16</v>
      </c>
      <c r="B91" s="13">
        <f>7165+115.28</f>
        <v>7280.28</v>
      </c>
      <c r="C91" s="117">
        <f>280.667+8.718</f>
        <v>289.385</v>
      </c>
      <c r="D91" s="118"/>
      <c r="E91" s="92">
        <v>119</v>
      </c>
      <c r="F91" s="16">
        <f aca="true" t="shared" si="4" ref="F91:F101">B91+E91+C91</f>
        <v>7688.665</v>
      </c>
      <c r="G91" s="13">
        <f>7165+115.28</f>
        <v>7280.28</v>
      </c>
      <c r="H91" s="65">
        <f>280.667+8.718</f>
        <v>289.385</v>
      </c>
      <c r="I91" s="92">
        <v>158.4</v>
      </c>
      <c r="J91" s="69">
        <f>G91+I91+H91</f>
        <v>7728.065</v>
      </c>
      <c r="L91" s="90"/>
    </row>
    <row r="92" spans="1:10" ht="15.75">
      <c r="A92" s="5" t="s">
        <v>17</v>
      </c>
      <c r="B92" s="13">
        <v>3036.4</v>
      </c>
      <c r="C92" s="117">
        <f>180.667+8.718</f>
        <v>189.385</v>
      </c>
      <c r="D92" s="118"/>
      <c r="E92" s="92">
        <v>119</v>
      </c>
      <c r="F92" s="16">
        <f t="shared" si="4"/>
        <v>3344.785</v>
      </c>
      <c r="G92" s="13">
        <v>3036.4</v>
      </c>
      <c r="H92" s="65">
        <f>180.667+8.718</f>
        <v>189.385</v>
      </c>
      <c r="I92" s="92">
        <v>158.4</v>
      </c>
      <c r="J92" s="69">
        <f aca="true" t="shared" si="5" ref="J92:J100">G92+I92+H92</f>
        <v>3384.1850000000004</v>
      </c>
    </row>
    <row r="93" spans="1:12" ht="15.75">
      <c r="A93" s="5" t="s">
        <v>18</v>
      </c>
      <c r="B93" s="13">
        <f>1650+22.22</f>
        <v>1672.22</v>
      </c>
      <c r="C93" s="117">
        <f>100.167+8.718</f>
        <v>108.885</v>
      </c>
      <c r="D93" s="118"/>
      <c r="E93" s="92">
        <v>61</v>
      </c>
      <c r="F93" s="16">
        <f t="shared" si="4"/>
        <v>1842.105</v>
      </c>
      <c r="G93" s="13">
        <f>1650+22.22</f>
        <v>1672.22</v>
      </c>
      <c r="H93" s="65">
        <f>100.167+8.718</f>
        <v>108.885</v>
      </c>
      <c r="I93" s="92">
        <v>81.1</v>
      </c>
      <c r="J93" s="69">
        <f t="shared" si="5"/>
        <v>1862.205</v>
      </c>
      <c r="L93" s="90"/>
    </row>
    <row r="94" spans="1:12" ht="15.75">
      <c r="A94" s="5" t="s">
        <v>19</v>
      </c>
      <c r="B94" s="13">
        <f>2804.1+163.68</f>
        <v>2967.7799999999997</v>
      </c>
      <c r="C94" s="117">
        <f>176.333+34.872</f>
        <v>211.20499999999998</v>
      </c>
      <c r="D94" s="118"/>
      <c r="E94" s="92">
        <v>70</v>
      </c>
      <c r="F94" s="16">
        <f t="shared" si="4"/>
        <v>3248.9849999999997</v>
      </c>
      <c r="G94" s="13">
        <f>2804.1+163.68</f>
        <v>2967.7799999999997</v>
      </c>
      <c r="H94" s="65">
        <f>176.333+34.872</f>
        <v>211.20499999999998</v>
      </c>
      <c r="I94" s="92">
        <v>92.8</v>
      </c>
      <c r="J94" s="69">
        <f t="shared" si="5"/>
        <v>3271.785</v>
      </c>
      <c r="L94" s="90"/>
    </row>
    <row r="95" spans="1:10" ht="15.75">
      <c r="A95" s="5" t="s">
        <v>20</v>
      </c>
      <c r="B95" s="13">
        <f>2786.5+39.27</f>
        <v>2825.77</v>
      </c>
      <c r="C95" s="117">
        <f>168+8.718</f>
        <v>176.718</v>
      </c>
      <c r="D95" s="118"/>
      <c r="E95" s="92">
        <v>119</v>
      </c>
      <c r="F95" s="16">
        <f t="shared" si="4"/>
        <v>3121.488</v>
      </c>
      <c r="G95" s="13">
        <f>2786.5+39.27</f>
        <v>2825.77</v>
      </c>
      <c r="H95" s="65">
        <f>168+8.718</f>
        <v>176.718</v>
      </c>
      <c r="I95" s="92">
        <v>158.4</v>
      </c>
      <c r="J95" s="69">
        <f t="shared" si="5"/>
        <v>3160.888</v>
      </c>
    </row>
    <row r="96" spans="1:10" ht="15.75">
      <c r="A96" s="5" t="s">
        <v>21</v>
      </c>
      <c r="B96" s="13">
        <f>3842.4+12.32</f>
        <v>3854.7200000000003</v>
      </c>
      <c r="C96" s="117">
        <f>233.833+26.154</f>
        <v>259.987</v>
      </c>
      <c r="D96" s="118"/>
      <c r="E96" s="92">
        <v>119</v>
      </c>
      <c r="F96" s="16">
        <f t="shared" si="4"/>
        <v>4233.707</v>
      </c>
      <c r="G96" s="13">
        <f>3842.4+12.32</f>
        <v>3854.7200000000003</v>
      </c>
      <c r="H96" s="65">
        <f>233.833+26.154</f>
        <v>259.987</v>
      </c>
      <c r="I96" s="92">
        <v>158.4</v>
      </c>
      <c r="J96" s="69">
        <f t="shared" si="5"/>
        <v>4273.107</v>
      </c>
    </row>
    <row r="97" spans="1:10" ht="15.75">
      <c r="A97" s="5" t="s">
        <v>22</v>
      </c>
      <c r="B97" s="13">
        <f>2581.8+18.15</f>
        <v>2599.9500000000003</v>
      </c>
      <c r="C97" s="117">
        <f>170+8.718</f>
        <v>178.718</v>
      </c>
      <c r="D97" s="118"/>
      <c r="E97" s="92">
        <v>70</v>
      </c>
      <c r="F97" s="16">
        <f t="shared" si="4"/>
        <v>2848.668</v>
      </c>
      <c r="G97" s="13">
        <f>2581.8+18.15</f>
        <v>2599.9500000000003</v>
      </c>
      <c r="H97" s="65">
        <f>170+8.718</f>
        <v>178.718</v>
      </c>
      <c r="I97" s="92">
        <v>92.8</v>
      </c>
      <c r="J97" s="69">
        <f t="shared" si="5"/>
        <v>2871.4680000000003</v>
      </c>
    </row>
    <row r="98" spans="1:10" ht="15.75">
      <c r="A98" s="5" t="s">
        <v>23</v>
      </c>
      <c r="B98" s="13">
        <f>2517.2+78.43</f>
        <v>2595.6299999999997</v>
      </c>
      <c r="C98" s="117">
        <f>141.5+17.436</f>
        <v>158.936</v>
      </c>
      <c r="D98" s="118"/>
      <c r="E98" s="92">
        <v>70</v>
      </c>
      <c r="F98" s="16">
        <f t="shared" si="4"/>
        <v>2824.566</v>
      </c>
      <c r="G98" s="13">
        <f>2517.2+78.43</f>
        <v>2595.6299999999997</v>
      </c>
      <c r="H98" s="65">
        <f>141.5+17.436</f>
        <v>158.936</v>
      </c>
      <c r="I98" s="92">
        <v>92.8</v>
      </c>
      <c r="J98" s="69">
        <f t="shared" si="5"/>
        <v>2847.366</v>
      </c>
    </row>
    <row r="99" spans="1:10" ht="15.75">
      <c r="A99" s="5" t="s">
        <v>24</v>
      </c>
      <c r="B99" s="13">
        <f>4374.3+7.92</f>
        <v>4382.22</v>
      </c>
      <c r="C99" s="117">
        <f>196.083+26.154</f>
        <v>222.237</v>
      </c>
      <c r="D99" s="118"/>
      <c r="E99" s="92">
        <v>119</v>
      </c>
      <c r="F99" s="16">
        <f t="shared" si="4"/>
        <v>4723.457</v>
      </c>
      <c r="G99" s="13">
        <f>4374.3+7.92</f>
        <v>4382.22</v>
      </c>
      <c r="H99" s="65">
        <f>196.083+26.154</f>
        <v>222.237</v>
      </c>
      <c r="I99" s="92">
        <v>158.4</v>
      </c>
      <c r="J99" s="69">
        <f t="shared" si="5"/>
        <v>4762.857</v>
      </c>
    </row>
    <row r="100" spans="1:10" ht="15.75">
      <c r="A100" s="5" t="s">
        <v>25</v>
      </c>
      <c r="B100" s="13">
        <f>9560.5+337.14</f>
        <v>9897.64</v>
      </c>
      <c r="C100" s="117">
        <f>539.916+72.404</f>
        <v>612.32</v>
      </c>
      <c r="D100" s="118"/>
      <c r="E100" s="92">
        <v>119</v>
      </c>
      <c r="F100" s="16">
        <f t="shared" si="4"/>
        <v>10628.96</v>
      </c>
      <c r="G100" s="13">
        <f>9560.5+337.14</f>
        <v>9897.64</v>
      </c>
      <c r="H100" s="65">
        <f>539.916+72.404</f>
        <v>612.32</v>
      </c>
      <c r="I100" s="92">
        <v>158.4</v>
      </c>
      <c r="J100" s="69">
        <f t="shared" si="5"/>
        <v>10668.359999999999</v>
      </c>
    </row>
    <row r="101" spans="1:10" ht="16.5" thickBot="1">
      <c r="A101" s="7" t="s">
        <v>26</v>
      </c>
      <c r="B101" s="14">
        <v>6514.3</v>
      </c>
      <c r="C101" s="115">
        <f>511.5+34.872</f>
        <v>546.372</v>
      </c>
      <c r="D101" s="116"/>
      <c r="E101" s="85">
        <v>5000</v>
      </c>
      <c r="F101" s="17">
        <f t="shared" si="4"/>
        <v>12060.671999999999</v>
      </c>
      <c r="G101" s="14">
        <v>6514.3</v>
      </c>
      <c r="H101" s="66">
        <f>511.5+34.872</f>
        <v>546.372</v>
      </c>
      <c r="I101" s="85">
        <v>5000</v>
      </c>
      <c r="J101" s="84">
        <f>G101+I101+H101</f>
        <v>12060.671999999999</v>
      </c>
    </row>
  </sheetData>
  <sheetProtection/>
  <mergeCells count="92">
    <mergeCell ref="A10:G10"/>
    <mergeCell ref="B13:G13"/>
    <mergeCell ref="B14:G14"/>
    <mergeCell ref="B15:G15"/>
    <mergeCell ref="B16:G16"/>
    <mergeCell ref="B11:G11"/>
    <mergeCell ref="B12:G12"/>
    <mergeCell ref="A19:H19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67:G67"/>
    <mergeCell ref="A56:G56"/>
    <mergeCell ref="A57:G57"/>
    <mergeCell ref="A58:G58"/>
    <mergeCell ref="A59:G59"/>
    <mergeCell ref="A60:G60"/>
    <mergeCell ref="A61:G61"/>
    <mergeCell ref="A72:G72"/>
    <mergeCell ref="A73:G73"/>
    <mergeCell ref="A78:G78"/>
    <mergeCell ref="A79:G79"/>
    <mergeCell ref="A68:G68"/>
    <mergeCell ref="A62:G62"/>
    <mergeCell ref="A63:G63"/>
    <mergeCell ref="A64:G64"/>
    <mergeCell ref="A65:G65"/>
    <mergeCell ref="A66:G66"/>
    <mergeCell ref="A74:G74"/>
    <mergeCell ref="A75:G75"/>
    <mergeCell ref="A76:G76"/>
    <mergeCell ref="A77:G77"/>
    <mergeCell ref="A80:G80"/>
    <mergeCell ref="A81:G81"/>
    <mergeCell ref="A7:J7"/>
    <mergeCell ref="A6:J6"/>
    <mergeCell ref="B17:G17"/>
    <mergeCell ref="B18:G18"/>
    <mergeCell ref="A20:G20"/>
    <mergeCell ref="A69:G69"/>
    <mergeCell ref="A70:G70"/>
    <mergeCell ref="A71:G71"/>
    <mergeCell ref="A85:J85"/>
    <mergeCell ref="A87:A88"/>
    <mergeCell ref="B87:F87"/>
    <mergeCell ref="G87:J87"/>
    <mergeCell ref="C88:D88"/>
    <mergeCell ref="C99:D99"/>
    <mergeCell ref="C100:D100"/>
    <mergeCell ref="C89:D89"/>
    <mergeCell ref="C90:D90"/>
    <mergeCell ref="C91:D91"/>
    <mergeCell ref="C92:D92"/>
    <mergeCell ref="C93:D93"/>
    <mergeCell ref="C94:D94"/>
    <mergeCell ref="C101:D101"/>
    <mergeCell ref="C95:D95"/>
    <mergeCell ref="C96:D96"/>
    <mergeCell ref="C97:D97"/>
    <mergeCell ref="C98:D98"/>
  </mergeCells>
  <printOptions/>
  <pageMargins left="0.3937007874015748" right="0" top="0" bottom="0" header="0.5118110236220472" footer="0"/>
  <pageSetup horizontalDpi="300" verticalDpi="3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AZRA</cp:lastModifiedBy>
  <cp:lastPrinted>2018-10-13T15:42:51Z</cp:lastPrinted>
  <dcterms:created xsi:type="dcterms:W3CDTF">1996-10-08T23:32:33Z</dcterms:created>
  <dcterms:modified xsi:type="dcterms:W3CDTF">2018-10-13T15:42:51Z</dcterms:modified>
  <cp:category/>
  <cp:version/>
  <cp:contentType/>
  <cp:contentStatus/>
</cp:coreProperties>
</file>